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\Budgets\Building and Maintenance\"/>
    </mc:Choice>
  </mc:AlternateContent>
  <bookViews>
    <workbookView xWindow="480" yWindow="75" windowWidth="18195" windowHeight="11820" firstSheet="2" activeTab="7"/>
  </bookViews>
  <sheets>
    <sheet name="73010-000" sheetId="5" r:id="rId1"/>
    <sheet name="73030-000" sheetId="6" r:id="rId2"/>
    <sheet name="73050-000" sheetId="7" r:id="rId3"/>
    <sheet name="73060-000" sheetId="8" r:id="rId4"/>
    <sheet name="73070-000" sheetId="9" r:id="rId5"/>
    <sheet name="73080-000" sheetId="10" r:id="rId6"/>
    <sheet name="73090-000" sheetId="11" r:id="rId7"/>
    <sheet name="73110-000" sheetId="12" r:id="rId8"/>
    <sheet name="73120-000" sheetId="13" r:id="rId9"/>
    <sheet name="73130-000" sheetId="15" r:id="rId10"/>
    <sheet name="73140-000" sheetId="16" r:id="rId11"/>
    <sheet name="76100-000" sheetId="4" r:id="rId12"/>
    <sheet name="76110-000" sheetId="17" r:id="rId13"/>
  </sheets>
  <calcPr calcId="152511"/>
</workbook>
</file>

<file path=xl/calcChain.xml><?xml version="1.0" encoding="utf-8"?>
<calcChain xmlns="http://schemas.openxmlformats.org/spreadsheetml/2006/main">
  <c r="A19" i="12" l="1"/>
  <c r="A7" i="12"/>
  <c r="A18" i="17" l="1"/>
  <c r="F15" i="17"/>
  <c r="I15" i="17"/>
  <c r="A15" i="17" s="1"/>
  <c r="F6" i="17"/>
  <c r="I6" i="17" s="1"/>
  <c r="A6" i="17" s="1"/>
  <c r="F5" i="17"/>
  <c r="I5" i="17" s="1"/>
  <c r="A5" i="17" s="1"/>
  <c r="A11" i="15" l="1"/>
  <c r="A27" i="4" l="1"/>
  <c r="A34" i="15" l="1"/>
  <c r="A13" i="15" l="1"/>
  <c r="A19" i="10" l="1"/>
  <c r="A26" i="9"/>
  <c r="A5" i="8"/>
  <c r="A8" i="6"/>
  <c r="A5" i="6"/>
  <c r="A16" i="4" l="1"/>
  <c r="A15" i="4"/>
  <c r="A17" i="4" l="1"/>
  <c r="A5" i="7"/>
  <c r="A9" i="17" l="1"/>
  <c r="A13" i="13" l="1"/>
  <c r="A5" i="12"/>
  <c r="A11" i="11"/>
  <c r="A12" i="7"/>
  <c r="A6" i="6"/>
  <c r="A12" i="16" l="1"/>
  <c r="A5" i="16"/>
  <c r="A18" i="9"/>
  <c r="A17" i="9"/>
  <c r="A6" i="9" l="1"/>
  <c r="A5" i="9"/>
  <c r="A11" i="9" s="1"/>
  <c r="A6" i="8"/>
  <c r="A6" i="7"/>
  <c r="A7" i="5"/>
  <c r="A13" i="7" l="1"/>
  <c r="A13" i="16"/>
  <c r="A6" i="16"/>
</calcChain>
</file>

<file path=xl/sharedStrings.xml><?xml version="1.0" encoding="utf-8"?>
<sst xmlns="http://schemas.openxmlformats.org/spreadsheetml/2006/main" count="226" uniqueCount="148">
  <si>
    <t>Office Equipment and Furniture</t>
  </si>
  <si>
    <t>Foundation Auto Expense</t>
  </si>
  <si>
    <t>Actual</t>
  </si>
  <si>
    <t>Budget</t>
  </si>
  <si>
    <t>Utilities</t>
  </si>
  <si>
    <t>Waste Removal</t>
  </si>
  <si>
    <t>Snowplowing</t>
  </si>
  <si>
    <t>Contract Cleaning</t>
  </si>
  <si>
    <t>Drycleaning</t>
  </si>
  <si>
    <t>HVAC Maintenance/Repairs</t>
  </si>
  <si>
    <t>Security Contract/Maintenance</t>
  </si>
  <si>
    <t>Landscaping Supplies and Service</t>
  </si>
  <si>
    <t>Supplies</t>
  </si>
  <si>
    <t>General Repairs and Maintenance</t>
  </si>
  <si>
    <t>Pest Control</t>
  </si>
  <si>
    <t>BriteView - windows fall cleaning</t>
  </si>
  <si>
    <t>BriteView - windows spring cleaning</t>
  </si>
  <si>
    <t>Sept invoice</t>
  </si>
  <si>
    <t>Jani-King (4 months x 1,567.00)</t>
  </si>
  <si>
    <t>ITU (4 months x 172.10)</t>
  </si>
  <si>
    <t>Jani-King (12 months x 1,567.00)</t>
  </si>
  <si>
    <t>ITU (12 months x 172.10)</t>
  </si>
  <si>
    <t>Old equipment</t>
  </si>
  <si>
    <t>Maintenance and repair</t>
  </si>
  <si>
    <t>Misc.</t>
  </si>
  <si>
    <t>4 months x 68.00</t>
  </si>
  <si>
    <t>12 months x 70.00</t>
  </si>
  <si>
    <t>BriteView - chandeliers (every 3 years; done in 2014)</t>
  </si>
  <si>
    <t>year-end tips for housekeeping</t>
  </si>
  <si>
    <t>Maintenance (2 x 375)</t>
  </si>
  <si>
    <t>WE Energies - 3 months ( est. 3,480 + 3,020 + 3,500)</t>
  </si>
  <si>
    <t>12 months x 225.00</t>
  </si>
  <si>
    <t xml:space="preserve"> Pro Seal - repave parking lot</t>
  </si>
  <si>
    <t xml:space="preserve"> Pro Seal - repair/patch</t>
  </si>
  <si>
    <t xml:space="preserve"> Otis - service agreement</t>
  </si>
  <si>
    <t xml:space="preserve"> Otis - LH elevator repair</t>
  </si>
  <si>
    <t xml:space="preserve"> Otis - HH elevator repair</t>
  </si>
  <si>
    <t xml:space="preserve"> City inspection of elevators and permits</t>
  </si>
  <si>
    <t xml:space="preserve"> Alpha-Neonx Sign pole lights</t>
  </si>
  <si>
    <t xml:space="preserve"> Misc.</t>
  </si>
  <si>
    <t xml:space="preserve"> Equity Team - painting and repairs (fence and  LH porch done in 2014)</t>
  </si>
  <si>
    <t xml:space="preserve"> City of Milw - boiler inspection</t>
  </si>
  <si>
    <t xml:space="preserve"> State of WI – DSPS - boiler permit</t>
  </si>
  <si>
    <t xml:space="preserve"> Cintas Fire Protection - fire extinguisher inspection</t>
  </si>
  <si>
    <t xml:space="preserve"> Andersen plumbing</t>
  </si>
  <si>
    <t xml:space="preserve"> Otis - elevator testing (LH and HH)</t>
  </si>
  <si>
    <t>Offsite Storage</t>
  </si>
  <si>
    <t>Special use certificate of occupancy granted June 2015 for 15 years - expires June 2030</t>
  </si>
  <si>
    <t>$81.05 for Lion House and $81.05 for Hawley House (pd 7/16/15)</t>
  </si>
  <si>
    <t xml:space="preserve">  as of 8/31/15</t>
  </si>
  <si>
    <t xml:space="preserve">  projected 2015</t>
  </si>
  <si>
    <t xml:space="preserve">  2016 budget</t>
  </si>
  <si>
    <t xml:space="preserve"> as of 8/31/15</t>
  </si>
  <si>
    <t>as of 8/31/15</t>
  </si>
  <si>
    <t>projected 2015</t>
  </si>
  <si>
    <t>2016 budget</t>
  </si>
  <si>
    <t xml:space="preserve"> Oil change, car wash, gas</t>
  </si>
  <si>
    <t xml:space="preserve"> License plate renewal $95.00 (pd 7/9/15)</t>
  </si>
  <si>
    <t>Water/sewer - Oct, Nov, Dec</t>
  </si>
  <si>
    <t>4 months x 225</t>
  </si>
  <si>
    <t>2014 - Slight increase in prices</t>
  </si>
  <si>
    <t>2011 - Van purchase</t>
  </si>
  <si>
    <t xml:space="preserve"> Dillett - fall service</t>
  </si>
  <si>
    <t xml:space="preserve"> Dillett - spring service $1,511.68 (8/13/15)</t>
  </si>
  <si>
    <t xml:space="preserve"> Dillett - winter service $1,109.00 (2/26/15)</t>
  </si>
  <si>
    <t xml:space="preserve"> Dillett - Server room coolant leak $1,366.20 (8/13/15)</t>
  </si>
  <si>
    <t xml:space="preserve"> LH attic airhandling unit $1,407.09 + $158.00 (9/4/14)</t>
  </si>
  <si>
    <t xml:space="preserve"> Dillett - LH condensate pump $735.08 (8/15/14)</t>
  </si>
  <si>
    <t xml:space="preserve"> Dillett - LHCR control board $885.36 (7/31/14)</t>
  </si>
  <si>
    <t xml:space="preserve"> Dillett - LH front door thermostat $289.24 (3/27/14)</t>
  </si>
  <si>
    <t xml:space="preserve"> Dillett - VAV motor HH 3rd fl $513.18 (2/6/14)</t>
  </si>
  <si>
    <t xml:space="preserve"> Dillett - boiler #1 switch $232.26 (10/24/13)</t>
  </si>
  <si>
    <t xml:space="preserve"> Dillett - condenser fan motor $439.84 (7/18/13)</t>
  </si>
  <si>
    <t xml:space="preserve"> Dillett - fan motor $1,155.50 (4/18/13)</t>
  </si>
  <si>
    <t>Anticipated more repairs that were not needed.</t>
  </si>
  <si>
    <t>2014 - major parking lot upgrade postponed indefinitely</t>
  </si>
  <si>
    <t>(no software updates done)</t>
  </si>
  <si>
    <t>(cameras not replaced)</t>
  </si>
  <si>
    <t xml:space="preserve"> replace batteries, pc, condenser</t>
  </si>
  <si>
    <t xml:space="preserve"> Toepfer - #5 camera $3,515.00 (12/18/14)</t>
  </si>
  <si>
    <t xml:space="preserve"> Toepfer - RCR motion detector $205.00 (2/21/13)</t>
  </si>
  <si>
    <t xml:space="preserve"> Toepfer - software and updates $586.00 (6/20/13)</t>
  </si>
  <si>
    <t>Grass seed and annual flowers</t>
  </si>
  <si>
    <t xml:space="preserve"> dehumidifier HHGL $228.00 (9/11/14)</t>
  </si>
  <si>
    <t xml:space="preserve"> Gate closer $85.00 (2014)</t>
  </si>
  <si>
    <t xml:space="preserve"> BBC - high intensity lightbulbs for o/s pole lights</t>
  </si>
  <si>
    <t xml:space="preserve"> BBC - exit lights</t>
  </si>
  <si>
    <t xml:space="preserve"> Elevator lights</t>
  </si>
  <si>
    <t xml:space="preserve"> Bookcase spotlight</t>
  </si>
  <si>
    <t xml:space="preserve"> Misc supplies</t>
  </si>
  <si>
    <t xml:space="preserve"> BBC - ballasts</t>
  </si>
  <si>
    <t>2014 - RCR screen and projector purchase postponed</t>
  </si>
  <si>
    <t>RCR tables and chairs $15,867.34 (3/31/13)</t>
  </si>
  <si>
    <t>LH dishwasher $509.00 (6/13/13)</t>
  </si>
  <si>
    <t>LH refrigerator $1,038.10 (6/30/15)</t>
  </si>
  <si>
    <t>*</t>
  </si>
  <si>
    <t>2016 - includes minor right rear body work</t>
  </si>
  <si>
    <t xml:space="preserve"> Nov/Dec (956.00 + 312.00 in 2014)</t>
  </si>
  <si>
    <t>BriteView - chandelier cleaning (every 3 years; done in 2014)</t>
  </si>
  <si>
    <t>BriteView - remove and clean outside storms (every 3 years -- do in 2015)</t>
  </si>
  <si>
    <t>Magic Carpet - rug cleaning (every other year -- do in 2016)</t>
  </si>
  <si>
    <t>BriteView - remove and clean outside storms (every 3 years; done in 2015)</t>
  </si>
  <si>
    <t>Mulch every other year -- do in 2016</t>
  </si>
  <si>
    <t>2015 - over budget due to unanticipated items</t>
  </si>
  <si>
    <t>(exit light signs and boxes, dehumidifier)</t>
  </si>
  <si>
    <t xml:space="preserve">  Andersen Plumbing - HHLL</t>
  </si>
  <si>
    <t xml:space="preserve">  Andersen Plumbing - LH1</t>
  </si>
  <si>
    <t xml:space="preserve"> Dillett - HH hot water heater</t>
  </si>
  <si>
    <r>
      <t xml:space="preserve"> </t>
    </r>
    <r>
      <rPr>
        <sz val="11"/>
        <color theme="1"/>
        <rFont val="Calibri"/>
        <family val="2"/>
        <scheme val="minor"/>
      </rPr>
      <t>Misc. (old equipment)</t>
    </r>
  </si>
  <si>
    <t xml:space="preserve"> Toepfer - annual support $635.00 (pd 8/20/15); expires 5/31/16</t>
  </si>
  <si>
    <t xml:space="preserve"> Toepfer - alarm monitor $392.00 (pd 7/16/15); expires 7/31/16</t>
  </si>
  <si>
    <t xml:space="preserve"> Add new camera pole, conduit, major software upgrade (ballpark; actual quote pending)</t>
  </si>
  <si>
    <t>2016 - major security upgrade for parking lot</t>
  </si>
  <si>
    <t>Buckley Tree - remove silver maple (south in parking lot expansion area)</t>
  </si>
  <si>
    <t xml:space="preserve">  2 ballasts $175.00 (2014)</t>
  </si>
  <si>
    <t xml:space="preserve">  electrical outlet replacement $100 (2014)</t>
  </si>
  <si>
    <t xml:space="preserve">  HHGL toilet repair $100 (2014)</t>
  </si>
  <si>
    <t xml:space="preserve">  Misc.</t>
  </si>
  <si>
    <t xml:space="preserve">  Separate/repair porch Lions on base (NOT IN 2015 BUDGET)</t>
  </si>
  <si>
    <t xml:space="preserve"> Parking lot construction/expansion</t>
  </si>
  <si>
    <t xml:space="preserve"> Parking lot fence replacement</t>
  </si>
  <si>
    <t>JD - 2 wood lateral files</t>
  </si>
  <si>
    <t>TW - desk/workstation</t>
  </si>
  <si>
    <t>TW - cabinetry for nook</t>
  </si>
  <si>
    <t>LD - bookshelf</t>
  </si>
  <si>
    <t>Finance - fireproof cabinets (3)</t>
  </si>
  <si>
    <t>* NOT IN 2015 BUDGET</t>
  </si>
  <si>
    <t xml:space="preserve">  Hernia - move office furniture i/c/w renovation (NOT IN 2015 BUDGET)</t>
  </si>
  <si>
    <t>CF - ergonomic desk</t>
  </si>
  <si>
    <t>RN - small conf table/chairs</t>
  </si>
  <si>
    <t>JD - small conf table</t>
  </si>
  <si>
    <t>Bookshelves - $2,000 x 3</t>
  </si>
  <si>
    <t>File cabinets - $900 x 3</t>
  </si>
  <si>
    <t>2015 - Add staff and LH office renovations not in budget</t>
  </si>
  <si>
    <t xml:space="preserve"> x 12 months =</t>
  </si>
  <si>
    <t xml:space="preserve">     130 boxes x .508 =</t>
  </si>
  <si>
    <t>2014 storage</t>
  </si>
  <si>
    <t>2015 storage</t>
  </si>
  <si>
    <t>2016 storage</t>
  </si>
  <si>
    <t xml:space="preserve">     200 boxes x .508 =</t>
  </si>
  <si>
    <t>*Estimated; Iron Mountain is checking into why Foundation has never been billed for off-site storage</t>
  </si>
  <si>
    <t>Revised 10/1/15</t>
  </si>
  <si>
    <t>Notes:</t>
  </si>
  <si>
    <t>Deck stain - done in 2015</t>
  </si>
  <si>
    <t>Fence stain - do in 2017</t>
  </si>
  <si>
    <t>2015 LH add 2 offices 68,000.00 (not in budget) -- to be capitalized</t>
  </si>
  <si>
    <t>Burns Common maintenance</t>
  </si>
  <si>
    <t>2015 - add Burns Commons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</si>
</sst>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/>
    </xf>
    <xf numFmtId="43" fontId="0" fillId="0" borderId="0" xfId="1" applyFont="1"/>
    <xf numFmtId="43" fontId="0" fillId="0" borderId="1" xfId="1" applyFont="1" applyBorder="1"/>
    <xf numFmtId="0" fontId="0" fillId="0" borderId="0" xfId="0" applyFont="1"/>
    <xf numFmtId="43" fontId="0" fillId="0" borderId="0" xfId="1" applyFont="1" applyAlignment="1">
      <alignment horizontal="left"/>
    </xf>
    <xf numFmtId="43" fontId="0" fillId="0" borderId="2" xfId="1" applyFont="1" applyBorder="1"/>
    <xf numFmtId="43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43" fontId="0" fillId="0" borderId="2" xfId="1" applyFont="1" applyBorder="1" applyAlignment="1">
      <alignment horizontal="right"/>
    </xf>
    <xf numFmtId="43" fontId="0" fillId="0" borderId="0" xfId="1" applyFont="1" applyBorder="1"/>
    <xf numFmtId="43" fontId="0" fillId="0" borderId="0" xfId="1" applyFont="1" applyFill="1"/>
    <xf numFmtId="43" fontId="0" fillId="0" borderId="0" xfId="1" applyFont="1" applyBorder="1" applyAlignment="1">
      <alignment horizontal="center"/>
    </xf>
    <xf numFmtId="43" fontId="0" fillId="0" borderId="3" xfId="1" applyFont="1" applyBorder="1"/>
    <xf numFmtId="43" fontId="0" fillId="0" borderId="0" xfId="0" applyNumberFormat="1"/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right"/>
    </xf>
    <xf numFmtId="0" fontId="3" fillId="0" borderId="0" xfId="0" applyFont="1"/>
    <xf numFmtId="43" fontId="0" fillId="0" borderId="2" xfId="0" applyNumberFormat="1" applyBorder="1"/>
    <xf numFmtId="43" fontId="0" fillId="0" borderId="0" xfId="1" applyFont="1" applyFill="1" applyBorder="1"/>
    <xf numFmtId="43" fontId="0" fillId="0" borderId="1" xfId="1" applyFont="1" applyFill="1" applyBorder="1"/>
    <xf numFmtId="43" fontId="0" fillId="0" borderId="2" xfId="1" applyFont="1" applyFill="1" applyBorder="1" applyAlignment="1">
      <alignment horizontal="right"/>
    </xf>
    <xf numFmtId="0" fontId="0" fillId="0" borderId="0" xfId="0" applyFont="1" applyFill="1"/>
    <xf numFmtId="43" fontId="0" fillId="0" borderId="2" xfId="1" applyFont="1" applyBorder="1" applyAlignment="1">
      <alignment horizontal="left"/>
    </xf>
    <xf numFmtId="0" fontId="3" fillId="0" borderId="0" xfId="0" applyFont="1" applyFill="1"/>
    <xf numFmtId="0" fontId="0" fillId="0" borderId="0" xfId="0" applyFill="1"/>
    <xf numFmtId="43" fontId="0" fillId="0" borderId="0" xfId="1" applyFont="1" applyFill="1" applyAlignment="1">
      <alignment horizontal="left"/>
    </xf>
    <xf numFmtId="43" fontId="0" fillId="0" borderId="3" xfId="0" applyNumberFormat="1" applyBorder="1"/>
    <xf numFmtId="0" fontId="0" fillId="0" borderId="3" xfId="0" applyBorder="1"/>
    <xf numFmtId="0" fontId="0" fillId="0" borderId="0" xfId="0" applyBorder="1"/>
    <xf numFmtId="0" fontId="0" fillId="0" borderId="0" xfId="0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Layout" zoomScaleNormal="100" workbookViewId="0"/>
  </sheetViews>
  <sheetFormatPr defaultRowHeight="15" x14ac:dyDescent="0.25"/>
  <cols>
    <col min="1" max="1" width="13.28515625" customWidth="1"/>
    <col min="2" max="2" width="12.7109375" customWidth="1"/>
    <col min="3" max="3" width="14.28515625" customWidth="1"/>
    <col min="4" max="4" width="2.140625" customWidth="1"/>
  </cols>
  <sheetData>
    <row r="1" spans="1:5" x14ac:dyDescent="0.25">
      <c r="A1" t="s">
        <v>1</v>
      </c>
    </row>
    <row r="3" spans="1:5" ht="18.75" x14ac:dyDescent="0.3">
      <c r="A3" s="1">
        <v>2015</v>
      </c>
    </row>
    <row r="4" spans="1:5" x14ac:dyDescent="0.25">
      <c r="A4" s="2">
        <v>350.3</v>
      </c>
      <c r="B4" t="s">
        <v>49</v>
      </c>
    </row>
    <row r="5" spans="1:5" x14ac:dyDescent="0.25">
      <c r="A5" s="2">
        <v>350</v>
      </c>
      <c r="B5" t="s">
        <v>56</v>
      </c>
    </row>
    <row r="6" spans="1:5" x14ac:dyDescent="0.25">
      <c r="A6" s="2">
        <v>0</v>
      </c>
      <c r="B6" t="s">
        <v>57</v>
      </c>
    </row>
    <row r="7" spans="1:5" ht="15.75" thickBot="1" x14ac:dyDescent="0.3">
      <c r="A7" s="3">
        <f>SUM(A4:A5)</f>
        <v>700.3</v>
      </c>
    </row>
    <row r="8" spans="1:5" ht="15.75" thickTop="1" x14ac:dyDescent="0.25">
      <c r="A8" s="2"/>
    </row>
    <row r="9" spans="1:5" ht="15.75" thickBot="1" x14ac:dyDescent="0.3">
      <c r="A9" s="9">
        <v>700</v>
      </c>
      <c r="B9" t="s">
        <v>50</v>
      </c>
    </row>
    <row r="10" spans="1:5" ht="15.75" thickTop="1" x14ac:dyDescent="0.25"/>
    <row r="12" spans="1:5" ht="18.75" x14ac:dyDescent="0.3">
      <c r="A12" s="1">
        <v>2016</v>
      </c>
    </row>
    <row r="14" spans="1:5" ht="15.75" thickBot="1" x14ac:dyDescent="0.3">
      <c r="A14" s="9">
        <v>1000</v>
      </c>
      <c r="B14" t="s">
        <v>51</v>
      </c>
      <c r="E14" t="s">
        <v>96</v>
      </c>
    </row>
    <row r="15" spans="1:5" ht="15.75" thickTop="1" x14ac:dyDescent="0.25"/>
    <row r="18" spans="1:5" x14ac:dyDescent="0.25">
      <c r="B18" s="18" t="s">
        <v>2</v>
      </c>
      <c r="C18" s="18" t="s">
        <v>3</v>
      </c>
    </row>
    <row r="19" spans="1:5" x14ac:dyDescent="0.25">
      <c r="A19" s="8">
        <v>2016</v>
      </c>
      <c r="B19" s="17"/>
      <c r="C19" s="12">
        <v>1000</v>
      </c>
    </row>
    <row r="20" spans="1:5" x14ac:dyDescent="0.25">
      <c r="A20" s="8">
        <v>2015</v>
      </c>
      <c r="B20" s="12"/>
      <c r="C20" s="12">
        <v>1500</v>
      </c>
    </row>
    <row r="21" spans="1:5" x14ac:dyDescent="0.25">
      <c r="A21" s="8">
        <v>2014</v>
      </c>
      <c r="B21" s="12">
        <v>641.73</v>
      </c>
      <c r="C21" s="12">
        <v>1500</v>
      </c>
    </row>
    <row r="22" spans="1:5" x14ac:dyDescent="0.25">
      <c r="A22" s="8">
        <v>2013</v>
      </c>
      <c r="B22" s="12">
        <v>661.89</v>
      </c>
      <c r="C22" s="12">
        <v>3000</v>
      </c>
    </row>
    <row r="23" spans="1:5" x14ac:dyDescent="0.25">
      <c r="A23" s="8">
        <v>2012</v>
      </c>
      <c r="B23" s="7">
        <v>617.97</v>
      </c>
      <c r="C23" s="7">
        <v>3000</v>
      </c>
    </row>
    <row r="24" spans="1:5" x14ac:dyDescent="0.25">
      <c r="A24" s="8">
        <v>2011</v>
      </c>
      <c r="B24" s="7">
        <v>19417.16</v>
      </c>
      <c r="C24" s="7">
        <v>30000</v>
      </c>
      <c r="E24" t="s">
        <v>61</v>
      </c>
    </row>
    <row r="25" spans="1:5" x14ac:dyDescent="0.25">
      <c r="A25" s="8">
        <v>2010</v>
      </c>
      <c r="B25" s="2">
        <v>2519.06</v>
      </c>
      <c r="C25" s="2">
        <v>3000</v>
      </c>
    </row>
    <row r="26" spans="1:5" x14ac:dyDescent="0.25">
      <c r="A26" s="8">
        <v>2009</v>
      </c>
      <c r="B26" s="2">
        <v>3104.3</v>
      </c>
      <c r="C26" s="2">
        <v>3000</v>
      </c>
    </row>
    <row r="27" spans="1:5" x14ac:dyDescent="0.25">
      <c r="A27" s="8">
        <v>2008</v>
      </c>
      <c r="B27" s="2">
        <v>2374.2399999999998</v>
      </c>
      <c r="C27" s="2">
        <v>3000</v>
      </c>
    </row>
  </sheetData>
  <pageMargins left="0.7" right="0.7" top="0.75" bottom="0.75" header="0.3" footer="0.3"/>
  <pageSetup orientation="portrait" r:id="rId1"/>
  <headerFooter>
    <oddHeader xml:space="preserve">&amp;R9/14/2015
</oddHeader>
    <oddFooter>&amp;L&amp;Z&amp;F&amp;A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Layout" topLeftCell="A13" zoomScaleNormal="100" workbookViewId="0">
      <selection activeCell="F34" sqref="F34"/>
    </sheetView>
  </sheetViews>
  <sheetFormatPr defaultRowHeight="15" x14ac:dyDescent="0.25"/>
  <cols>
    <col min="1" max="1" width="13.28515625" customWidth="1"/>
    <col min="2" max="2" width="12.7109375" customWidth="1"/>
    <col min="3" max="3" width="14.28515625" customWidth="1"/>
    <col min="4" max="4" width="2.140625" customWidth="1"/>
    <col min="7" max="7" width="10.7109375" customWidth="1"/>
    <col min="8" max="8" width="8.140625" customWidth="1"/>
    <col min="9" max="9" width="9.85546875" customWidth="1"/>
  </cols>
  <sheetData>
    <row r="1" spans="1:9" x14ac:dyDescent="0.25">
      <c r="A1" t="s">
        <v>13</v>
      </c>
      <c r="H1" s="32" t="s">
        <v>141</v>
      </c>
      <c r="I1" s="32"/>
    </row>
    <row r="3" spans="1:9" ht="18.75" x14ac:dyDescent="0.3">
      <c r="A3" s="1">
        <v>2015</v>
      </c>
    </row>
    <row r="4" spans="1:9" x14ac:dyDescent="0.25">
      <c r="A4" s="2">
        <v>10519.11</v>
      </c>
      <c r="B4" t="s">
        <v>49</v>
      </c>
    </row>
    <row r="5" spans="1:9" x14ac:dyDescent="0.25">
      <c r="A5" s="2">
        <v>410</v>
      </c>
      <c r="B5" t="s">
        <v>105</v>
      </c>
    </row>
    <row r="6" spans="1:9" x14ac:dyDescent="0.25">
      <c r="A6" s="2">
        <v>150</v>
      </c>
      <c r="B6" t="s">
        <v>106</v>
      </c>
    </row>
    <row r="7" spans="1:9" x14ac:dyDescent="0.25">
      <c r="A7" s="2">
        <v>0</v>
      </c>
      <c r="B7" t="s">
        <v>114</v>
      </c>
    </row>
    <row r="8" spans="1:9" x14ac:dyDescent="0.25">
      <c r="A8" s="2">
        <v>0</v>
      </c>
      <c r="B8" t="s">
        <v>115</v>
      </c>
    </row>
    <row r="9" spans="1:9" x14ac:dyDescent="0.25">
      <c r="A9" s="2">
        <v>0</v>
      </c>
      <c r="B9" t="s">
        <v>116</v>
      </c>
    </row>
    <row r="10" spans="1:9" x14ac:dyDescent="0.25">
      <c r="A10" s="2">
        <v>3000</v>
      </c>
      <c r="B10" t="s">
        <v>117</v>
      </c>
    </row>
    <row r="11" spans="1:9" x14ac:dyDescent="0.25">
      <c r="A11" s="2">
        <f>5*110</f>
        <v>550</v>
      </c>
      <c r="B11" s="19" t="s">
        <v>127</v>
      </c>
    </row>
    <row r="12" spans="1:9" x14ac:dyDescent="0.25">
      <c r="A12" s="2">
        <v>17000</v>
      </c>
      <c r="B12" s="19" t="s">
        <v>118</v>
      </c>
    </row>
    <row r="13" spans="1:9" ht="15.75" thickBot="1" x14ac:dyDescent="0.3">
      <c r="A13" s="3">
        <f>SUM(A4:A12)</f>
        <v>31629.11</v>
      </c>
    </row>
    <row r="14" spans="1:9" ht="15.75" thickTop="1" x14ac:dyDescent="0.25">
      <c r="A14" s="10"/>
    </row>
    <row r="15" spans="1:9" ht="15.75" thickBot="1" x14ac:dyDescent="0.3">
      <c r="A15" s="23">
        <v>32000</v>
      </c>
      <c r="B15" t="s">
        <v>50</v>
      </c>
    </row>
    <row r="16" spans="1:9" ht="15.75" thickTop="1" x14ac:dyDescent="0.25"/>
    <row r="17" spans="1:8" ht="18.75" x14ac:dyDescent="0.3">
      <c r="A17" s="1">
        <v>2016</v>
      </c>
      <c r="G17" s="17"/>
      <c r="H17" s="31"/>
    </row>
    <row r="18" spans="1:8" x14ac:dyDescent="0.25">
      <c r="A18" s="2">
        <v>1418</v>
      </c>
      <c r="B18" t="s">
        <v>32</v>
      </c>
      <c r="G18" s="31"/>
      <c r="H18" s="31"/>
    </row>
    <row r="19" spans="1:8" x14ac:dyDescent="0.25">
      <c r="A19" s="2">
        <v>250</v>
      </c>
      <c r="B19" t="s">
        <v>33</v>
      </c>
      <c r="G19" s="31"/>
      <c r="H19" s="31"/>
    </row>
    <row r="20" spans="1:8" x14ac:dyDescent="0.25">
      <c r="A20" s="2">
        <v>1816</v>
      </c>
      <c r="B20" t="s">
        <v>34</v>
      </c>
    </row>
    <row r="21" spans="1:8" x14ac:dyDescent="0.25">
      <c r="A21" s="2">
        <v>650</v>
      </c>
      <c r="B21" t="s">
        <v>35</v>
      </c>
    </row>
    <row r="22" spans="1:8" x14ac:dyDescent="0.25">
      <c r="A22" s="2">
        <v>525</v>
      </c>
      <c r="B22" t="s">
        <v>36</v>
      </c>
    </row>
    <row r="23" spans="1:8" x14ac:dyDescent="0.25">
      <c r="A23" s="2">
        <v>730</v>
      </c>
      <c r="B23" t="s">
        <v>45</v>
      </c>
    </row>
    <row r="24" spans="1:8" x14ac:dyDescent="0.25">
      <c r="A24" s="2">
        <v>360</v>
      </c>
      <c r="B24" t="s">
        <v>37</v>
      </c>
    </row>
    <row r="25" spans="1:8" x14ac:dyDescent="0.25">
      <c r="A25" s="2">
        <v>393</v>
      </c>
      <c r="B25" t="s">
        <v>38</v>
      </c>
    </row>
    <row r="26" spans="1:8" x14ac:dyDescent="0.25">
      <c r="A26" s="2">
        <v>6800</v>
      </c>
      <c r="B26" t="s">
        <v>40</v>
      </c>
    </row>
    <row r="27" spans="1:8" x14ac:dyDescent="0.25">
      <c r="A27" s="2">
        <v>92</v>
      </c>
      <c r="B27" t="s">
        <v>41</v>
      </c>
    </row>
    <row r="28" spans="1:8" x14ac:dyDescent="0.25">
      <c r="A28" s="2">
        <v>50</v>
      </c>
      <c r="B28" t="s">
        <v>42</v>
      </c>
    </row>
    <row r="29" spans="1:8" x14ac:dyDescent="0.25">
      <c r="A29" s="2">
        <v>473</v>
      </c>
      <c r="B29" t="s">
        <v>43</v>
      </c>
    </row>
    <row r="30" spans="1:8" x14ac:dyDescent="0.25">
      <c r="A30" s="2">
        <v>1000</v>
      </c>
      <c r="B30" t="s">
        <v>44</v>
      </c>
    </row>
    <row r="31" spans="1:8" x14ac:dyDescent="0.25">
      <c r="A31" s="10">
        <v>6943</v>
      </c>
      <c r="B31" t="s">
        <v>39</v>
      </c>
    </row>
    <row r="32" spans="1:8" x14ac:dyDescent="0.25">
      <c r="A32" s="10">
        <v>50000</v>
      </c>
      <c r="B32" t="s">
        <v>119</v>
      </c>
    </row>
    <row r="33" spans="1:6" x14ac:dyDescent="0.25">
      <c r="A33" s="13">
        <v>25000</v>
      </c>
      <c r="B33" t="s">
        <v>120</v>
      </c>
    </row>
    <row r="34" spans="1:6" ht="15.75" thickBot="1" x14ac:dyDescent="0.3">
      <c r="A34" s="9">
        <f>SUM(A18:A33)</f>
        <v>96500</v>
      </c>
    </row>
    <row r="35" spans="1:6" ht="15.75" thickTop="1" x14ac:dyDescent="0.25">
      <c r="A35" s="14"/>
    </row>
    <row r="36" spans="1:6" ht="15.75" thickBot="1" x14ac:dyDescent="0.3">
      <c r="A36" s="20">
        <v>96500</v>
      </c>
      <c r="B36" t="s">
        <v>51</v>
      </c>
    </row>
    <row r="37" spans="1:6" ht="15.75" thickTop="1" x14ac:dyDescent="0.25">
      <c r="A37" s="14"/>
    </row>
    <row r="38" spans="1:6" x14ac:dyDescent="0.25">
      <c r="A38" s="29" t="s">
        <v>142</v>
      </c>
      <c r="B38" s="30"/>
      <c r="C38" s="30"/>
      <c r="D38" s="30"/>
      <c r="E38" s="30"/>
      <c r="F38" s="30"/>
    </row>
    <row r="39" spans="1:6" x14ac:dyDescent="0.25">
      <c r="A39" s="14" t="s">
        <v>145</v>
      </c>
    </row>
    <row r="40" spans="1:6" x14ac:dyDescent="0.25">
      <c r="A40" s="14" t="s">
        <v>144</v>
      </c>
    </row>
    <row r="41" spans="1:6" x14ac:dyDescent="0.25">
      <c r="A41" s="14" t="s">
        <v>143</v>
      </c>
    </row>
    <row r="42" spans="1:6" x14ac:dyDescent="0.25">
      <c r="A42" s="14"/>
    </row>
    <row r="43" spans="1:6" x14ac:dyDescent="0.25">
      <c r="A43" t="s">
        <v>47</v>
      </c>
    </row>
    <row r="44" spans="1:6" x14ac:dyDescent="0.25">
      <c r="B44" t="s">
        <v>48</v>
      </c>
    </row>
    <row r="46" spans="1:6" x14ac:dyDescent="0.25">
      <c r="B46" s="18" t="s">
        <v>2</v>
      </c>
      <c r="C46" s="18" t="s">
        <v>3</v>
      </c>
    </row>
    <row r="47" spans="1:6" x14ac:dyDescent="0.25">
      <c r="A47" s="8">
        <v>2016</v>
      </c>
      <c r="B47" s="17"/>
      <c r="C47" s="12">
        <v>96500</v>
      </c>
    </row>
    <row r="48" spans="1:6" x14ac:dyDescent="0.25">
      <c r="A48" s="8">
        <v>2015</v>
      </c>
      <c r="B48" s="12"/>
      <c r="C48" s="12">
        <v>21500</v>
      </c>
    </row>
    <row r="49" spans="1:3" x14ac:dyDescent="0.25">
      <c r="A49" s="8">
        <v>2014</v>
      </c>
      <c r="B49" s="12">
        <v>15685.05</v>
      </c>
      <c r="C49" s="12">
        <v>21500</v>
      </c>
    </row>
    <row r="50" spans="1:3" x14ac:dyDescent="0.25">
      <c r="A50" s="8">
        <v>2013</v>
      </c>
      <c r="B50" s="12">
        <v>19347.900000000001</v>
      </c>
      <c r="C50" s="12">
        <v>21500</v>
      </c>
    </row>
    <row r="51" spans="1:3" x14ac:dyDescent="0.25">
      <c r="A51" s="8">
        <v>2012</v>
      </c>
      <c r="B51" s="7">
        <v>16340.71</v>
      </c>
      <c r="C51" s="7">
        <v>20000</v>
      </c>
    </row>
    <row r="52" spans="1:3" x14ac:dyDescent="0.25">
      <c r="A52" s="8">
        <v>2011</v>
      </c>
      <c r="B52" s="7">
        <v>23015.47</v>
      </c>
      <c r="C52" s="7">
        <v>26000</v>
      </c>
    </row>
    <row r="53" spans="1:3" x14ac:dyDescent="0.25">
      <c r="A53" s="8">
        <v>2010</v>
      </c>
      <c r="B53" s="2">
        <v>24429.67</v>
      </c>
      <c r="C53" s="2">
        <v>20000</v>
      </c>
    </row>
    <row r="54" spans="1:3" x14ac:dyDescent="0.25">
      <c r="A54" s="8">
        <v>2009</v>
      </c>
      <c r="B54" s="2">
        <v>46719.05</v>
      </c>
      <c r="C54" s="2">
        <v>40000</v>
      </c>
    </row>
    <row r="55" spans="1:3" x14ac:dyDescent="0.25">
      <c r="A55" s="8">
        <v>2008</v>
      </c>
      <c r="B55" s="2">
        <v>29352.34</v>
      </c>
      <c r="C55" s="2">
        <v>30000</v>
      </c>
    </row>
  </sheetData>
  <mergeCells count="1">
    <mergeCell ref="H1:I1"/>
  </mergeCells>
  <pageMargins left="0.7" right="0.7" top="1" bottom="1" header="0.3" footer="0.3"/>
  <pageSetup paperSize="5" orientation="portrait" r:id="rId1"/>
  <headerFooter>
    <oddFooter>&amp;L&amp;Z&amp;F&amp;A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view="pageLayout" zoomScaleNormal="100" workbookViewId="0">
      <selection activeCell="G18" sqref="G18"/>
    </sheetView>
  </sheetViews>
  <sheetFormatPr defaultRowHeight="15" x14ac:dyDescent="0.25"/>
  <cols>
    <col min="1" max="1" width="11.42578125" customWidth="1"/>
    <col min="2" max="2" width="3.7109375" customWidth="1"/>
    <col min="4" max="5" width="9.5703125" bestFit="1" customWidth="1"/>
  </cols>
  <sheetData>
    <row r="1" spans="1:3" x14ac:dyDescent="0.25">
      <c r="A1" t="s">
        <v>14</v>
      </c>
    </row>
    <row r="3" spans="1:3" ht="18.75" x14ac:dyDescent="0.3">
      <c r="A3" s="1">
        <v>2015</v>
      </c>
    </row>
    <row r="4" spans="1:3" s="4" customFormat="1" x14ac:dyDescent="0.25">
      <c r="A4" s="5">
        <v>544</v>
      </c>
      <c r="C4" s="4" t="s">
        <v>53</v>
      </c>
    </row>
    <row r="5" spans="1:3" s="4" customFormat="1" x14ac:dyDescent="0.25">
      <c r="A5" s="5">
        <f>4*68</f>
        <v>272</v>
      </c>
      <c r="C5" s="4" t="s">
        <v>25</v>
      </c>
    </row>
    <row r="6" spans="1:3" ht="15.75" thickBot="1" x14ac:dyDescent="0.3">
      <c r="A6" s="3">
        <f>SUM(A4:A5)</f>
        <v>816</v>
      </c>
    </row>
    <row r="7" spans="1:3" ht="15.75" thickTop="1" x14ac:dyDescent="0.25"/>
    <row r="8" spans="1:3" ht="15.75" thickBot="1" x14ac:dyDescent="0.3">
      <c r="A8" s="6">
        <v>825</v>
      </c>
      <c r="C8" t="s">
        <v>54</v>
      </c>
    </row>
    <row r="9" spans="1:3" ht="15.75" thickTop="1" x14ac:dyDescent="0.25"/>
    <row r="11" spans="1:3" ht="18.75" x14ac:dyDescent="0.3">
      <c r="A11" s="1">
        <v>2016</v>
      </c>
    </row>
    <row r="12" spans="1:3" x14ac:dyDescent="0.25">
      <c r="A12" s="2">
        <f>12*70</f>
        <v>840</v>
      </c>
      <c r="C12" s="4" t="s">
        <v>26</v>
      </c>
    </row>
    <row r="13" spans="1:3" ht="15.75" thickBot="1" x14ac:dyDescent="0.3">
      <c r="A13" s="3">
        <f>SUM(A12:A12)</f>
        <v>840</v>
      </c>
    </row>
    <row r="14" spans="1:3" ht="15.75" thickTop="1" x14ac:dyDescent="0.25"/>
    <row r="15" spans="1:3" ht="15.75" thickBot="1" x14ac:dyDescent="0.3">
      <c r="A15" s="6">
        <v>900</v>
      </c>
      <c r="C15" t="s">
        <v>55</v>
      </c>
    </row>
    <row r="16" spans="1:3" ht="15.75" thickTop="1" x14ac:dyDescent="0.25"/>
    <row r="18" spans="1:4" x14ac:dyDescent="0.25">
      <c r="C18" s="18" t="s">
        <v>2</v>
      </c>
      <c r="D18" s="18" t="s">
        <v>3</v>
      </c>
    </row>
    <row r="19" spans="1:4" x14ac:dyDescent="0.25">
      <c r="A19" s="8">
        <v>2016</v>
      </c>
      <c r="C19" s="17"/>
      <c r="D19" s="12">
        <v>900</v>
      </c>
    </row>
    <row r="20" spans="1:4" x14ac:dyDescent="0.25">
      <c r="A20" s="8">
        <v>2015</v>
      </c>
      <c r="C20" s="12"/>
      <c r="D20" s="12">
        <v>900</v>
      </c>
    </row>
    <row r="21" spans="1:4" x14ac:dyDescent="0.25">
      <c r="A21" s="8">
        <v>2014</v>
      </c>
      <c r="C21" s="12">
        <v>816</v>
      </c>
      <c r="D21" s="12">
        <v>1000</v>
      </c>
    </row>
  </sheetData>
  <pageMargins left="0.7" right="0.7" top="0.75" bottom="0.75" header="0.3" footer="0.3"/>
  <pageSetup orientation="portrait" r:id="rId1"/>
  <headerFooter>
    <oddHeader xml:space="preserve">&amp;R9/14/2015
</oddHeader>
    <oddFooter>&amp;L&amp;Z&amp;F&amp;A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Layout" zoomScaleNormal="100" workbookViewId="0">
      <selection activeCell="B19" sqref="B19"/>
    </sheetView>
  </sheetViews>
  <sheetFormatPr defaultRowHeight="15" x14ac:dyDescent="0.25"/>
  <cols>
    <col min="1" max="1" width="11.42578125" customWidth="1"/>
    <col min="2" max="2" width="3.7109375" customWidth="1"/>
    <col min="3" max="3" width="10.85546875" customWidth="1"/>
    <col min="4" max="4" width="10.5703125" bestFit="1" customWidth="1"/>
    <col min="5" max="5" width="2" customWidth="1"/>
  </cols>
  <sheetData>
    <row r="1" spans="1:3" x14ac:dyDescent="0.25">
      <c r="A1" t="s">
        <v>0</v>
      </c>
    </row>
    <row r="3" spans="1:3" ht="18.75" x14ac:dyDescent="0.3">
      <c r="A3" s="1">
        <v>2015</v>
      </c>
    </row>
    <row r="4" spans="1:3" s="4" customFormat="1" x14ac:dyDescent="0.25">
      <c r="A4" s="5">
        <v>1038.0999999999999</v>
      </c>
      <c r="B4" s="4" t="s">
        <v>95</v>
      </c>
      <c r="C4" s="4" t="s">
        <v>53</v>
      </c>
    </row>
    <row r="5" spans="1:3" s="4" customFormat="1" x14ac:dyDescent="0.25">
      <c r="A5" s="5">
        <v>0</v>
      </c>
      <c r="C5" s="4" t="s">
        <v>92</v>
      </c>
    </row>
    <row r="6" spans="1:3" s="4" customFormat="1" x14ac:dyDescent="0.25">
      <c r="A6" s="5">
        <v>0</v>
      </c>
      <c r="C6" s="4" t="s">
        <v>93</v>
      </c>
    </row>
    <row r="7" spans="1:3" s="4" customFormat="1" x14ac:dyDescent="0.25">
      <c r="A7" s="5">
        <v>0</v>
      </c>
      <c r="C7" s="4" t="s">
        <v>94</v>
      </c>
    </row>
    <row r="8" spans="1:3" s="4" customFormat="1" x14ac:dyDescent="0.25">
      <c r="A8" s="5">
        <v>5000</v>
      </c>
      <c r="B8" s="4" t="s">
        <v>95</v>
      </c>
      <c r="C8" s="4" t="s">
        <v>130</v>
      </c>
    </row>
    <row r="9" spans="1:3" s="4" customFormat="1" x14ac:dyDescent="0.25">
      <c r="A9" s="5">
        <v>4000</v>
      </c>
      <c r="B9" s="4" t="s">
        <v>95</v>
      </c>
      <c r="C9" s="4" t="s">
        <v>121</v>
      </c>
    </row>
    <row r="10" spans="1:3" s="4" customFormat="1" x14ac:dyDescent="0.25">
      <c r="A10" s="5">
        <v>6000</v>
      </c>
      <c r="B10" s="4" t="s">
        <v>95</v>
      </c>
      <c r="C10" s="4" t="s">
        <v>128</v>
      </c>
    </row>
    <row r="11" spans="1:3" s="4" customFormat="1" x14ac:dyDescent="0.25">
      <c r="A11" s="5">
        <v>1000</v>
      </c>
      <c r="C11" s="4" t="s">
        <v>124</v>
      </c>
    </row>
    <row r="12" spans="1:3" s="4" customFormat="1" x14ac:dyDescent="0.25">
      <c r="A12" s="5">
        <v>6000</v>
      </c>
      <c r="B12" s="4" t="s">
        <v>95</v>
      </c>
      <c r="C12" s="4" t="s">
        <v>122</v>
      </c>
    </row>
    <row r="13" spans="1:3" s="4" customFormat="1" x14ac:dyDescent="0.25">
      <c r="A13" s="28">
        <v>2500</v>
      </c>
      <c r="B13" s="4" t="s">
        <v>95</v>
      </c>
      <c r="C13" s="4" t="s">
        <v>123</v>
      </c>
    </row>
    <row r="14" spans="1:3" s="4" customFormat="1" x14ac:dyDescent="0.25">
      <c r="A14" s="28">
        <v>5000</v>
      </c>
      <c r="B14" s="4" t="s">
        <v>95</v>
      </c>
      <c r="C14" s="4" t="s">
        <v>129</v>
      </c>
    </row>
    <row r="15" spans="1:3" s="4" customFormat="1" x14ac:dyDescent="0.25">
      <c r="A15" s="5">
        <f>2000*3</f>
        <v>6000</v>
      </c>
      <c r="B15" s="4" t="s">
        <v>95</v>
      </c>
      <c r="C15" s="4" t="s">
        <v>131</v>
      </c>
    </row>
    <row r="16" spans="1:3" s="4" customFormat="1" x14ac:dyDescent="0.25">
      <c r="A16" s="5">
        <f>900*3</f>
        <v>2700</v>
      </c>
      <c r="B16" s="4" t="s">
        <v>95</v>
      </c>
      <c r="C16" s="4" t="s">
        <v>132</v>
      </c>
    </row>
    <row r="17" spans="1:8" ht="15.75" thickBot="1" x14ac:dyDescent="0.3">
      <c r="A17" s="3">
        <f>SUM(A4:A16)</f>
        <v>39238.1</v>
      </c>
    </row>
    <row r="18" spans="1:8" ht="15.75" thickTop="1" x14ac:dyDescent="0.25"/>
    <row r="19" spans="1:8" ht="15.75" thickBot="1" x14ac:dyDescent="0.3">
      <c r="A19" s="6">
        <v>40000</v>
      </c>
      <c r="C19" t="s">
        <v>54</v>
      </c>
    </row>
    <row r="20" spans="1:8" ht="15.75" thickTop="1" x14ac:dyDescent="0.25">
      <c r="A20" s="10"/>
    </row>
    <row r="21" spans="1:8" x14ac:dyDescent="0.25">
      <c r="A21" s="10" t="s">
        <v>126</v>
      </c>
    </row>
    <row r="24" spans="1:8" ht="18.75" x14ac:dyDescent="0.3">
      <c r="A24" s="1">
        <v>2016</v>
      </c>
      <c r="E24" s="27"/>
      <c r="F24" s="27"/>
      <c r="G24" s="27"/>
      <c r="H24" s="27"/>
    </row>
    <row r="25" spans="1:8" s="4" customFormat="1" ht="15" customHeight="1" x14ac:dyDescent="0.25">
      <c r="A25" s="5">
        <v>7800</v>
      </c>
      <c r="C25" s="4" t="s">
        <v>125</v>
      </c>
      <c r="E25" s="24"/>
      <c r="F25" s="24"/>
      <c r="G25" s="24"/>
      <c r="H25" s="24"/>
    </row>
    <row r="26" spans="1:8" x14ac:dyDescent="0.25">
      <c r="A26" s="2">
        <v>2000</v>
      </c>
      <c r="C26" t="s">
        <v>24</v>
      </c>
      <c r="D26" s="26"/>
      <c r="E26" s="27"/>
      <c r="F26" s="27"/>
      <c r="G26" s="27"/>
      <c r="H26" s="27"/>
    </row>
    <row r="27" spans="1:8" ht="15.75" thickBot="1" x14ac:dyDescent="0.3">
      <c r="A27" s="3">
        <f>SUM(A25:A26)</f>
        <v>9800</v>
      </c>
    </row>
    <row r="28" spans="1:8" ht="15.75" thickTop="1" x14ac:dyDescent="0.25"/>
    <row r="29" spans="1:8" ht="15.75" thickBot="1" x14ac:dyDescent="0.3">
      <c r="A29" s="6">
        <v>10000</v>
      </c>
      <c r="C29" t="s">
        <v>55</v>
      </c>
    </row>
    <row r="30" spans="1:8" ht="15.75" thickTop="1" x14ac:dyDescent="0.25"/>
    <row r="33" spans="1:6" x14ac:dyDescent="0.25">
      <c r="C33" s="18" t="s">
        <v>2</v>
      </c>
      <c r="D33" s="18" t="s">
        <v>3</v>
      </c>
    </row>
    <row r="34" spans="1:6" x14ac:dyDescent="0.25">
      <c r="A34" s="8">
        <v>2016</v>
      </c>
      <c r="C34" s="17"/>
      <c r="D34" s="12">
        <v>10000</v>
      </c>
    </row>
    <row r="35" spans="1:6" x14ac:dyDescent="0.25">
      <c r="A35" s="8">
        <v>2015</v>
      </c>
      <c r="C35" s="12"/>
      <c r="D35" s="12">
        <v>10000</v>
      </c>
      <c r="F35" t="s">
        <v>133</v>
      </c>
    </row>
    <row r="36" spans="1:6" x14ac:dyDescent="0.25">
      <c r="A36" s="8">
        <v>2014</v>
      </c>
      <c r="C36" s="12">
        <v>13245.99</v>
      </c>
      <c r="D36" s="12">
        <v>27000</v>
      </c>
      <c r="F36" t="s">
        <v>91</v>
      </c>
    </row>
  </sheetData>
  <pageMargins left="0.7" right="0.7" top="0.75" bottom="0.75" header="0.3" footer="0.3"/>
  <pageSetup orientation="portrait" r:id="rId1"/>
  <headerFooter>
    <oddHeader>&amp;RRevised 10/1/15</oddHeader>
    <oddFooter>&amp;L&amp;Z&amp;F&amp;A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Layout" zoomScaleNormal="100" workbookViewId="0">
      <selection activeCell="G11" sqref="G11"/>
    </sheetView>
  </sheetViews>
  <sheetFormatPr defaultRowHeight="15" x14ac:dyDescent="0.25"/>
  <cols>
    <col min="1" max="1" width="11.42578125" customWidth="1"/>
    <col min="2" max="2" width="2" customWidth="1"/>
    <col min="3" max="3" width="11" customWidth="1"/>
    <col min="4" max="5" width="10.5703125" bestFit="1" customWidth="1"/>
    <col min="9" max="9" width="11.7109375" customWidth="1"/>
  </cols>
  <sheetData>
    <row r="1" spans="1:10" x14ac:dyDescent="0.25">
      <c r="A1" t="s">
        <v>46</v>
      </c>
    </row>
    <row r="3" spans="1:10" ht="18.75" x14ac:dyDescent="0.3">
      <c r="A3" s="1">
        <v>2015</v>
      </c>
    </row>
    <row r="4" spans="1:10" s="4" customFormat="1" x14ac:dyDescent="0.25">
      <c r="A4" s="5">
        <v>48.58</v>
      </c>
      <c r="C4" s="4" t="s">
        <v>53</v>
      </c>
      <c r="J4" s="15"/>
    </row>
    <row r="5" spans="1:10" s="4" customFormat="1" x14ac:dyDescent="0.25">
      <c r="A5" s="5">
        <f>I5</f>
        <v>792.48</v>
      </c>
      <c r="B5" s="4" t="s">
        <v>95</v>
      </c>
      <c r="C5" s="4" t="s">
        <v>136</v>
      </c>
      <c r="D5" s="4" t="s">
        <v>135</v>
      </c>
      <c r="F5" s="4">
        <f>130*0.508</f>
        <v>66.040000000000006</v>
      </c>
      <c r="G5" s="4" t="s">
        <v>134</v>
      </c>
      <c r="I5" s="4">
        <f>F5*12</f>
        <v>792.48</v>
      </c>
      <c r="J5" s="15"/>
    </row>
    <row r="6" spans="1:10" s="4" customFormat="1" x14ac:dyDescent="0.25">
      <c r="A6" s="5">
        <f>I6</f>
        <v>792.48</v>
      </c>
      <c r="B6" s="4" t="s">
        <v>95</v>
      </c>
      <c r="C6" s="4" t="s">
        <v>137</v>
      </c>
      <c r="D6" s="4" t="s">
        <v>135</v>
      </c>
      <c r="F6" s="4">
        <f>130*0.508</f>
        <v>66.040000000000006</v>
      </c>
      <c r="G6" s="4" t="s">
        <v>134</v>
      </c>
      <c r="I6" s="4">
        <f>F6*12</f>
        <v>792.48</v>
      </c>
      <c r="J6" s="15"/>
    </row>
    <row r="7" spans="1:10" s="4" customFormat="1" x14ac:dyDescent="0.25">
      <c r="A7" s="5">
        <v>0</v>
      </c>
      <c r="C7" s="4" t="s">
        <v>12</v>
      </c>
      <c r="J7" s="15"/>
    </row>
    <row r="8" spans="1:10" s="4" customFormat="1" x14ac:dyDescent="0.25">
      <c r="A8" s="5">
        <v>200</v>
      </c>
      <c r="C8" s="4" t="s">
        <v>24</v>
      </c>
      <c r="J8" s="15"/>
    </row>
    <row r="9" spans="1:10" ht="15.75" thickBot="1" x14ac:dyDescent="0.3">
      <c r="A9" s="3">
        <f>SUM(A4:A8)</f>
        <v>1833.54</v>
      </c>
      <c r="J9" s="16"/>
    </row>
    <row r="10" spans="1:10" ht="15.75" thickTop="1" x14ac:dyDescent="0.25">
      <c r="J10" s="16"/>
    </row>
    <row r="11" spans="1:10" ht="15.75" thickBot="1" x14ac:dyDescent="0.3">
      <c r="A11" s="6">
        <v>1850</v>
      </c>
      <c r="C11" t="s">
        <v>54</v>
      </c>
    </row>
    <row r="12" spans="1:10" ht="15.75" thickTop="1" x14ac:dyDescent="0.25"/>
    <row r="14" spans="1:10" ht="18.75" x14ac:dyDescent="0.3">
      <c r="A14" s="1">
        <v>2016</v>
      </c>
    </row>
    <row r="15" spans="1:10" s="4" customFormat="1" x14ac:dyDescent="0.25">
      <c r="A15" s="5">
        <f>I15</f>
        <v>1219.1999999999998</v>
      </c>
      <c r="C15" s="4" t="s">
        <v>138</v>
      </c>
      <c r="D15" s="4" t="s">
        <v>139</v>
      </c>
      <c r="F15" s="4">
        <f>200*0.508</f>
        <v>101.6</v>
      </c>
      <c r="G15" s="4" t="s">
        <v>134</v>
      </c>
      <c r="I15" s="4">
        <f>F15*12</f>
        <v>1219.1999999999998</v>
      </c>
      <c r="J15" s="15"/>
    </row>
    <row r="16" spans="1:10" x14ac:dyDescent="0.25">
      <c r="A16" s="2">
        <v>200</v>
      </c>
      <c r="C16" t="s">
        <v>12</v>
      </c>
    </row>
    <row r="17" spans="1:4" x14ac:dyDescent="0.25">
      <c r="A17" s="2">
        <v>500</v>
      </c>
      <c r="C17" t="s">
        <v>24</v>
      </c>
    </row>
    <row r="18" spans="1:4" ht="15.75" thickBot="1" x14ac:dyDescent="0.3">
      <c r="A18" s="3">
        <f>SUM(A15:A17)</f>
        <v>1919.1999999999998</v>
      </c>
    </row>
    <row r="19" spans="1:4" ht="15.75" thickTop="1" x14ac:dyDescent="0.25"/>
    <row r="20" spans="1:4" ht="15.75" thickBot="1" x14ac:dyDescent="0.3">
      <c r="A20" s="6">
        <v>2000</v>
      </c>
      <c r="C20" t="s">
        <v>55</v>
      </c>
    </row>
    <row r="21" spans="1:4" ht="15.75" thickTop="1" x14ac:dyDescent="0.25"/>
    <row r="24" spans="1:4" x14ac:dyDescent="0.25">
      <c r="A24" t="s">
        <v>140</v>
      </c>
    </row>
    <row r="28" spans="1:4" x14ac:dyDescent="0.25">
      <c r="C28" s="18" t="s">
        <v>2</v>
      </c>
      <c r="D28" s="18" t="s">
        <v>3</v>
      </c>
    </row>
    <row r="29" spans="1:4" x14ac:dyDescent="0.25">
      <c r="A29" s="8">
        <v>2016</v>
      </c>
      <c r="C29" s="17"/>
      <c r="D29" s="12">
        <v>2000</v>
      </c>
    </row>
    <row r="30" spans="1:4" x14ac:dyDescent="0.25">
      <c r="A30" s="8">
        <v>2015</v>
      </c>
      <c r="C30" s="12"/>
      <c r="D30" s="12">
        <v>1600</v>
      </c>
    </row>
    <row r="31" spans="1:4" x14ac:dyDescent="0.25">
      <c r="A31" s="8">
        <v>2014</v>
      </c>
      <c r="C31" s="12">
        <v>194.3</v>
      </c>
      <c r="D31" s="12">
        <v>300</v>
      </c>
    </row>
  </sheetData>
  <pageMargins left="0.7" right="0.7" top="0.75" bottom="0.75" header="0.3" footer="0.3"/>
  <pageSetup orientation="portrait" r:id="rId1"/>
  <headerFooter>
    <oddHeader>&amp;R9/25/2015</oddHead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view="pageLayout" zoomScaleNormal="100" workbookViewId="0">
      <selection activeCell="E28" sqref="E28"/>
    </sheetView>
  </sheetViews>
  <sheetFormatPr defaultRowHeight="15" x14ac:dyDescent="0.25"/>
  <cols>
    <col min="1" max="1" width="13.28515625" customWidth="1"/>
    <col min="2" max="2" width="12.7109375" customWidth="1"/>
    <col min="3" max="3" width="14.28515625" customWidth="1"/>
    <col min="4" max="4" width="2.140625" customWidth="1"/>
  </cols>
  <sheetData>
    <row r="1" spans="1:2" x14ac:dyDescent="0.25">
      <c r="A1" t="s">
        <v>4</v>
      </c>
    </row>
    <row r="3" spans="1:2" ht="18.75" x14ac:dyDescent="0.3">
      <c r="A3" s="1">
        <v>2015</v>
      </c>
    </row>
    <row r="4" spans="1:2" x14ac:dyDescent="0.25">
      <c r="A4" s="10">
        <v>32074.91</v>
      </c>
      <c r="B4" t="s">
        <v>52</v>
      </c>
    </row>
    <row r="5" spans="1:2" x14ac:dyDescent="0.25">
      <c r="A5" s="21">
        <f>3315.02+384.62</f>
        <v>3699.64</v>
      </c>
      <c r="B5" t="s">
        <v>17</v>
      </c>
    </row>
    <row r="6" spans="1:2" x14ac:dyDescent="0.25">
      <c r="A6" s="10">
        <f>3480+3020+3500</f>
        <v>10000</v>
      </c>
      <c r="B6" t="s">
        <v>30</v>
      </c>
    </row>
    <row r="7" spans="1:2" x14ac:dyDescent="0.25">
      <c r="A7" s="10">
        <v>325</v>
      </c>
      <c r="B7" t="s">
        <v>58</v>
      </c>
    </row>
    <row r="8" spans="1:2" ht="15.75" thickBot="1" x14ac:dyDescent="0.3">
      <c r="A8" s="22">
        <f>SUM(A4:A7)</f>
        <v>46099.55</v>
      </c>
    </row>
    <row r="9" spans="1:2" ht="15.75" thickTop="1" x14ac:dyDescent="0.25">
      <c r="A9" s="2"/>
    </row>
    <row r="10" spans="1:2" ht="15.75" thickBot="1" x14ac:dyDescent="0.3">
      <c r="A10" s="23">
        <v>48000</v>
      </c>
      <c r="B10" t="s">
        <v>50</v>
      </c>
    </row>
    <row r="11" spans="1:2" ht="15.75" thickTop="1" x14ac:dyDescent="0.25"/>
    <row r="13" spans="1:2" ht="18.75" x14ac:dyDescent="0.3">
      <c r="A13" s="1">
        <v>2016</v>
      </c>
    </row>
    <row r="15" spans="1:2" ht="15.75" thickBot="1" x14ac:dyDescent="0.3">
      <c r="A15" s="9">
        <v>52000</v>
      </c>
      <c r="B15" t="s">
        <v>51</v>
      </c>
    </row>
    <row r="16" spans="1:2" ht="15.75" thickTop="1" x14ac:dyDescent="0.25"/>
    <row r="19" spans="1:3" x14ac:dyDescent="0.25">
      <c r="B19" s="18" t="s">
        <v>2</v>
      </c>
      <c r="C19" s="18" t="s">
        <v>3</v>
      </c>
    </row>
    <row r="20" spans="1:3" x14ac:dyDescent="0.25">
      <c r="A20" s="8">
        <v>2016</v>
      </c>
      <c r="B20" s="17"/>
      <c r="C20" s="12">
        <v>52000</v>
      </c>
    </row>
    <row r="21" spans="1:3" x14ac:dyDescent="0.25">
      <c r="A21" s="8">
        <v>2015</v>
      </c>
      <c r="B21" s="12"/>
      <c r="C21" s="12">
        <v>52000</v>
      </c>
    </row>
    <row r="22" spans="1:3" x14ac:dyDescent="0.25">
      <c r="A22" s="8">
        <v>2014</v>
      </c>
      <c r="B22" s="12">
        <v>49387.88</v>
      </c>
      <c r="C22" s="12">
        <v>50000</v>
      </c>
    </row>
    <row r="23" spans="1:3" x14ac:dyDescent="0.25">
      <c r="A23" s="8">
        <v>2013</v>
      </c>
      <c r="B23" s="12">
        <v>47927.8</v>
      </c>
      <c r="C23" s="12">
        <v>50000</v>
      </c>
    </row>
    <row r="24" spans="1:3" x14ac:dyDescent="0.25">
      <c r="A24" s="8">
        <v>2012</v>
      </c>
      <c r="B24" s="7">
        <v>39995.32</v>
      </c>
      <c r="C24" s="7">
        <v>50000</v>
      </c>
    </row>
    <row r="25" spans="1:3" x14ac:dyDescent="0.25">
      <c r="A25" s="8">
        <v>2011</v>
      </c>
      <c r="B25" s="7">
        <v>44879.88</v>
      </c>
      <c r="C25" s="7">
        <v>50000</v>
      </c>
    </row>
    <row r="26" spans="1:3" x14ac:dyDescent="0.25">
      <c r="A26" s="8">
        <v>2010</v>
      </c>
      <c r="B26" s="2">
        <v>43139.93</v>
      </c>
      <c r="C26" s="2">
        <v>50000</v>
      </c>
    </row>
    <row r="27" spans="1:3" x14ac:dyDescent="0.25">
      <c r="A27" s="8">
        <v>2009</v>
      </c>
      <c r="B27" s="2">
        <v>41599.61</v>
      </c>
      <c r="C27" s="2">
        <v>50000</v>
      </c>
    </row>
    <row r="28" spans="1:3" x14ac:dyDescent="0.25">
      <c r="A28" s="8">
        <v>2008</v>
      </c>
      <c r="B28" s="2">
        <v>40182.199999999997</v>
      </c>
      <c r="C28" s="2">
        <v>40300</v>
      </c>
    </row>
  </sheetData>
  <pageMargins left="0.7" right="0.7" top="0.75" bottom="0.75" header="0.3" footer="0.3"/>
  <pageSetup orientation="portrait" r:id="rId1"/>
  <headerFooter>
    <oddHeader xml:space="preserve">&amp;R9/14/2015
</oddHead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view="pageLayout" zoomScaleNormal="100" workbookViewId="0">
      <selection activeCell="I3" sqref="I3"/>
    </sheetView>
  </sheetViews>
  <sheetFormatPr defaultRowHeight="15" x14ac:dyDescent="0.25"/>
  <cols>
    <col min="1" max="1" width="13.28515625" customWidth="1"/>
    <col min="2" max="2" width="2.7109375" customWidth="1"/>
    <col min="3" max="3" width="14.28515625" customWidth="1"/>
    <col min="4" max="4" width="11.7109375" customWidth="1"/>
  </cols>
  <sheetData>
    <row r="1" spans="1:3" x14ac:dyDescent="0.25">
      <c r="A1" t="s">
        <v>5</v>
      </c>
    </row>
    <row r="3" spans="1:3" ht="18.75" x14ac:dyDescent="0.3">
      <c r="A3" s="1">
        <v>2015</v>
      </c>
    </row>
    <row r="4" spans="1:3" x14ac:dyDescent="0.25">
      <c r="A4" s="2">
        <v>1680.22</v>
      </c>
      <c r="B4" s="4"/>
      <c r="C4" s="4" t="s">
        <v>53</v>
      </c>
    </row>
    <row r="5" spans="1:3" x14ac:dyDescent="0.25">
      <c r="A5" s="5">
        <f>4*225</f>
        <v>900</v>
      </c>
      <c r="B5" s="4"/>
      <c r="C5" s="4" t="s">
        <v>59</v>
      </c>
    </row>
    <row r="6" spans="1:3" ht="15.75" thickBot="1" x14ac:dyDescent="0.3">
      <c r="A6" s="3">
        <f>SUM(A4:A5)</f>
        <v>2580.2200000000003</v>
      </c>
    </row>
    <row r="7" spans="1:3" ht="15.75" thickTop="1" x14ac:dyDescent="0.25"/>
    <row r="8" spans="1:3" ht="15.75" thickBot="1" x14ac:dyDescent="0.3">
      <c r="A8" s="6">
        <v>2600</v>
      </c>
      <c r="C8" t="s">
        <v>54</v>
      </c>
    </row>
    <row r="9" spans="1:3" ht="15.75" thickTop="1" x14ac:dyDescent="0.25"/>
    <row r="11" spans="1:3" ht="18.75" x14ac:dyDescent="0.3">
      <c r="A11" s="1">
        <v>2016</v>
      </c>
    </row>
    <row r="12" spans="1:3" x14ac:dyDescent="0.25">
      <c r="A12" s="2">
        <f>12*225</f>
        <v>2700</v>
      </c>
      <c r="C12" s="4" t="s">
        <v>31</v>
      </c>
    </row>
    <row r="13" spans="1:3" ht="15.75" thickBot="1" x14ac:dyDescent="0.3">
      <c r="A13" s="3">
        <f>SUM(A12:A12)</f>
        <v>2700</v>
      </c>
    </row>
    <row r="14" spans="1:3" ht="15.75" thickTop="1" x14ac:dyDescent="0.25"/>
    <row r="15" spans="1:3" ht="15.75" thickBot="1" x14ac:dyDescent="0.3">
      <c r="A15" s="6">
        <v>2700</v>
      </c>
      <c r="C15" t="s">
        <v>55</v>
      </c>
    </row>
    <row r="16" spans="1:3" ht="15.75" thickTop="1" x14ac:dyDescent="0.25"/>
    <row r="19" spans="1:4" x14ac:dyDescent="0.25">
      <c r="C19" s="18" t="s">
        <v>2</v>
      </c>
      <c r="D19" s="18" t="s">
        <v>3</v>
      </c>
    </row>
    <row r="20" spans="1:4" x14ac:dyDescent="0.25">
      <c r="A20" s="8">
        <v>2016</v>
      </c>
      <c r="C20" s="17"/>
      <c r="D20" s="12">
        <v>2700</v>
      </c>
    </row>
    <row r="21" spans="1:4" x14ac:dyDescent="0.25">
      <c r="A21" s="8">
        <v>2015</v>
      </c>
      <c r="C21" s="12"/>
      <c r="D21" s="12">
        <v>2800</v>
      </c>
    </row>
    <row r="22" spans="1:4" x14ac:dyDescent="0.25">
      <c r="A22" s="8">
        <v>2014</v>
      </c>
      <c r="C22" s="12">
        <v>2570.73</v>
      </c>
      <c r="D22" s="12">
        <v>2500</v>
      </c>
    </row>
    <row r="23" spans="1:4" x14ac:dyDescent="0.25">
      <c r="A23" s="8">
        <v>2013</v>
      </c>
      <c r="C23" s="12">
        <v>2073.2399999999998</v>
      </c>
      <c r="D23" s="12">
        <v>2500</v>
      </c>
    </row>
    <row r="24" spans="1:4" x14ac:dyDescent="0.25">
      <c r="A24" s="8">
        <v>2012</v>
      </c>
      <c r="C24" s="7">
        <v>2285.4899999999998</v>
      </c>
      <c r="D24" s="7">
        <v>2350</v>
      </c>
    </row>
    <row r="25" spans="1:4" x14ac:dyDescent="0.25">
      <c r="A25" s="8">
        <v>2011</v>
      </c>
      <c r="C25" s="7">
        <v>2063.2199999999998</v>
      </c>
      <c r="D25" s="7">
        <v>2100</v>
      </c>
    </row>
    <row r="26" spans="1:4" x14ac:dyDescent="0.25">
      <c r="A26" s="8">
        <v>2010</v>
      </c>
      <c r="C26" s="2">
        <v>1875.85</v>
      </c>
      <c r="D26" s="2">
        <v>2000</v>
      </c>
    </row>
    <row r="27" spans="1:4" x14ac:dyDescent="0.25">
      <c r="A27" s="8">
        <v>2009</v>
      </c>
      <c r="C27" s="2">
        <v>2690.8</v>
      </c>
      <c r="D27" s="2">
        <v>3000</v>
      </c>
    </row>
    <row r="28" spans="1:4" x14ac:dyDescent="0.25">
      <c r="A28" s="8">
        <v>2008</v>
      </c>
      <c r="C28" s="2">
        <v>2740.01</v>
      </c>
      <c r="D28" s="2">
        <v>2400</v>
      </c>
    </row>
  </sheetData>
  <pageMargins left="0.7" right="0.7" top="0.75" bottom="0.75" header="0.3" footer="0.3"/>
  <pageSetup orientation="portrait" r:id="rId1"/>
  <headerFooter>
    <oddHeader xml:space="preserve">&amp;R9/14/2015
</oddHeader>
    <oddFooter>&amp;L&amp;Z&amp;F&amp;A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view="pageLayout" zoomScaleNormal="100" workbookViewId="0">
      <selection activeCell="E20" sqref="E20"/>
    </sheetView>
  </sheetViews>
  <sheetFormatPr defaultRowHeight="15" x14ac:dyDescent="0.25"/>
  <cols>
    <col min="1" max="1" width="13.28515625" customWidth="1"/>
    <col min="2" max="2" width="12.7109375" customWidth="1"/>
    <col min="3" max="3" width="14.28515625" customWidth="1"/>
    <col min="4" max="4" width="2.140625" customWidth="1"/>
  </cols>
  <sheetData>
    <row r="1" spans="1:2" x14ac:dyDescent="0.25">
      <c r="A1" t="s">
        <v>6</v>
      </c>
    </row>
    <row r="3" spans="1:2" ht="18.75" x14ac:dyDescent="0.3">
      <c r="A3" s="1">
        <v>2015</v>
      </c>
    </row>
    <row r="4" spans="1:2" x14ac:dyDescent="0.25">
      <c r="A4" s="2">
        <v>6694.75</v>
      </c>
      <c r="B4" t="s">
        <v>52</v>
      </c>
    </row>
    <row r="5" spans="1:2" x14ac:dyDescent="0.25">
      <c r="A5" s="2">
        <f>956+312</f>
        <v>1268</v>
      </c>
      <c r="B5" t="s">
        <v>97</v>
      </c>
    </row>
    <row r="6" spans="1:2" ht="15.75" thickBot="1" x14ac:dyDescent="0.3">
      <c r="A6" s="3">
        <f>SUM(A4:A5)</f>
        <v>7962.75</v>
      </c>
    </row>
    <row r="7" spans="1:2" ht="15.75" thickTop="1" x14ac:dyDescent="0.25">
      <c r="A7" s="2"/>
    </row>
    <row r="8" spans="1:2" ht="15.75" thickBot="1" x14ac:dyDescent="0.3">
      <c r="A8" s="9">
        <v>8500</v>
      </c>
      <c r="B8" t="s">
        <v>50</v>
      </c>
    </row>
    <row r="9" spans="1:2" ht="15.75" thickTop="1" x14ac:dyDescent="0.25"/>
    <row r="11" spans="1:2" ht="18.75" x14ac:dyDescent="0.3">
      <c r="A11" s="1">
        <v>2016</v>
      </c>
    </row>
    <row r="13" spans="1:2" ht="15.75" thickBot="1" x14ac:dyDescent="0.3">
      <c r="A13" s="9">
        <v>9000</v>
      </c>
      <c r="B13" t="s">
        <v>51</v>
      </c>
    </row>
    <row r="14" spans="1:2" ht="15.75" thickTop="1" x14ac:dyDescent="0.25"/>
    <row r="25" spans="1:5" x14ac:dyDescent="0.25">
      <c r="B25" s="18" t="s">
        <v>2</v>
      </c>
      <c r="C25" s="18" t="s">
        <v>3</v>
      </c>
    </row>
    <row r="26" spans="1:5" x14ac:dyDescent="0.25">
      <c r="A26" s="8">
        <v>2016</v>
      </c>
      <c r="B26" s="17"/>
      <c r="C26" s="12">
        <v>9000</v>
      </c>
    </row>
    <row r="27" spans="1:5" x14ac:dyDescent="0.25">
      <c r="A27" s="8">
        <v>2015</v>
      </c>
      <c r="B27" s="12"/>
      <c r="C27" s="12">
        <v>9000</v>
      </c>
    </row>
    <row r="28" spans="1:5" x14ac:dyDescent="0.25">
      <c r="A28" s="8">
        <v>2014</v>
      </c>
      <c r="B28" s="12">
        <v>7988.15</v>
      </c>
      <c r="C28" s="12">
        <v>9000</v>
      </c>
      <c r="E28" t="s">
        <v>60</v>
      </c>
    </row>
    <row r="29" spans="1:5" x14ac:dyDescent="0.25">
      <c r="A29" s="8">
        <v>2013</v>
      </c>
      <c r="B29" s="12">
        <v>7793.55</v>
      </c>
      <c r="C29" s="12">
        <v>8000</v>
      </c>
    </row>
    <row r="30" spans="1:5" x14ac:dyDescent="0.25">
      <c r="A30" s="8">
        <v>2012</v>
      </c>
      <c r="B30" s="7">
        <v>3427</v>
      </c>
      <c r="C30" s="7">
        <v>8000</v>
      </c>
    </row>
    <row r="31" spans="1:5" x14ac:dyDescent="0.25">
      <c r="A31" s="8">
        <v>2011</v>
      </c>
      <c r="B31" s="7">
        <v>8053.8</v>
      </c>
      <c r="C31" s="7">
        <v>7000</v>
      </c>
    </row>
    <row r="32" spans="1:5" x14ac:dyDescent="0.25">
      <c r="A32" s="8">
        <v>2010</v>
      </c>
      <c r="B32" s="2">
        <v>5996.4</v>
      </c>
      <c r="C32" s="2">
        <v>7000</v>
      </c>
    </row>
    <row r="33" spans="1:3" x14ac:dyDescent="0.25">
      <c r="A33" s="8">
        <v>2009</v>
      </c>
      <c r="B33" s="2">
        <v>4320.3</v>
      </c>
      <c r="C33" s="2">
        <v>8000</v>
      </c>
    </row>
    <row r="34" spans="1:3" x14ac:dyDescent="0.25">
      <c r="A34" s="8">
        <v>2008</v>
      </c>
      <c r="B34" s="2">
        <v>13326.85</v>
      </c>
      <c r="C34" s="2">
        <v>5000</v>
      </c>
    </row>
  </sheetData>
  <pageMargins left="0.7" right="0.7" top="0.75" bottom="0.75" header="0.3" footer="0.3"/>
  <pageSetup orientation="portrait" r:id="rId1"/>
  <headerFooter>
    <oddHeader xml:space="preserve">&amp;R9/14/2015
</oddHeader>
    <oddFooter>&amp;L&amp;Z&amp;F&amp;A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view="pageLayout" zoomScaleNormal="100" workbookViewId="0">
      <selection activeCell="B28" sqref="B28"/>
    </sheetView>
  </sheetViews>
  <sheetFormatPr defaultRowHeight="15" x14ac:dyDescent="0.25"/>
  <cols>
    <col min="1" max="1" width="11.42578125" customWidth="1"/>
    <col min="2" max="2" width="3.7109375" customWidth="1"/>
    <col min="3" max="3" width="10.5703125" customWidth="1"/>
    <col min="4" max="4" width="13.7109375" customWidth="1"/>
    <col min="5" max="5" width="10.5703125" bestFit="1" customWidth="1"/>
    <col min="9" max="9" width="10.5703125" customWidth="1"/>
  </cols>
  <sheetData>
    <row r="1" spans="1:3" x14ac:dyDescent="0.25">
      <c r="A1" t="s">
        <v>7</v>
      </c>
    </row>
    <row r="3" spans="1:3" ht="18.75" x14ac:dyDescent="0.3">
      <c r="A3" s="1">
        <v>2015</v>
      </c>
    </row>
    <row r="4" spans="1:3" s="4" customFormat="1" x14ac:dyDescent="0.25">
      <c r="A4" s="5">
        <v>14660.01</v>
      </c>
      <c r="C4" s="4" t="s">
        <v>53</v>
      </c>
    </row>
    <row r="5" spans="1:3" s="4" customFormat="1" x14ac:dyDescent="0.25">
      <c r="A5" s="5">
        <f>4*1567</f>
        <v>6268</v>
      </c>
      <c r="C5" s="4" t="s">
        <v>18</v>
      </c>
    </row>
    <row r="6" spans="1:3" s="4" customFormat="1" x14ac:dyDescent="0.25">
      <c r="A6" s="5">
        <f>4*172.1</f>
        <v>688.4</v>
      </c>
      <c r="C6" s="4" t="s">
        <v>19</v>
      </c>
    </row>
    <row r="7" spans="1:3" s="4" customFormat="1" x14ac:dyDescent="0.25">
      <c r="A7" s="5">
        <v>50</v>
      </c>
      <c r="C7" s="4" t="s">
        <v>8</v>
      </c>
    </row>
    <row r="8" spans="1:3" s="4" customFormat="1" x14ac:dyDescent="0.25">
      <c r="A8" s="5">
        <v>500</v>
      </c>
      <c r="C8" s="4" t="s">
        <v>15</v>
      </c>
    </row>
    <row r="9" spans="1:3" s="4" customFormat="1" x14ac:dyDescent="0.25">
      <c r="A9" s="5">
        <v>650</v>
      </c>
      <c r="C9" s="4" t="s">
        <v>99</v>
      </c>
    </row>
    <row r="10" spans="1:3" x14ac:dyDescent="0.25">
      <c r="A10" s="2">
        <v>0</v>
      </c>
      <c r="C10" s="4" t="s">
        <v>98</v>
      </c>
    </row>
    <row r="11" spans="1:3" ht="15.75" thickBot="1" x14ac:dyDescent="0.3">
      <c r="A11" s="3">
        <f>SUM(A4:A10)</f>
        <v>22816.410000000003</v>
      </c>
    </row>
    <row r="12" spans="1:3" ht="15.75" thickTop="1" x14ac:dyDescent="0.25"/>
    <row r="13" spans="1:3" ht="15.75" thickBot="1" x14ac:dyDescent="0.3">
      <c r="A13" s="6">
        <v>22200</v>
      </c>
      <c r="C13" t="s">
        <v>54</v>
      </c>
    </row>
    <row r="14" spans="1:3" ht="15.75" thickTop="1" x14ac:dyDescent="0.25"/>
    <row r="16" spans="1:3" ht="18.75" x14ac:dyDescent="0.3">
      <c r="A16" s="1">
        <v>2016</v>
      </c>
    </row>
    <row r="17" spans="1:4" x14ac:dyDescent="0.25">
      <c r="A17" s="2">
        <f>12*1567</f>
        <v>18804</v>
      </c>
      <c r="C17" s="4" t="s">
        <v>20</v>
      </c>
    </row>
    <row r="18" spans="1:4" x14ac:dyDescent="0.25">
      <c r="A18" s="2">
        <f>12*172.1</f>
        <v>2065.1999999999998</v>
      </c>
      <c r="C18" s="4" t="s">
        <v>21</v>
      </c>
    </row>
    <row r="19" spans="1:4" x14ac:dyDescent="0.25">
      <c r="A19" s="2">
        <v>150</v>
      </c>
      <c r="C19" s="4" t="s">
        <v>8</v>
      </c>
    </row>
    <row r="20" spans="1:4" x14ac:dyDescent="0.25">
      <c r="A20" s="2">
        <v>850</v>
      </c>
      <c r="C20" s="4" t="s">
        <v>16</v>
      </c>
    </row>
    <row r="21" spans="1:4" x14ac:dyDescent="0.25">
      <c r="A21" s="2">
        <v>500</v>
      </c>
      <c r="C21" s="4" t="s">
        <v>15</v>
      </c>
    </row>
    <row r="22" spans="1:4" x14ac:dyDescent="0.25">
      <c r="A22" s="2">
        <v>0</v>
      </c>
      <c r="C22" s="4" t="s">
        <v>101</v>
      </c>
    </row>
    <row r="23" spans="1:4" x14ac:dyDescent="0.25">
      <c r="A23" s="2">
        <v>0</v>
      </c>
      <c r="C23" s="4" t="s">
        <v>27</v>
      </c>
    </row>
    <row r="24" spans="1:4" x14ac:dyDescent="0.25">
      <c r="A24" s="2">
        <v>1000</v>
      </c>
      <c r="C24" s="4" t="s">
        <v>100</v>
      </c>
    </row>
    <row r="25" spans="1:4" x14ac:dyDescent="0.25">
      <c r="A25" s="2">
        <v>75</v>
      </c>
      <c r="C25" s="4" t="s">
        <v>28</v>
      </c>
    </row>
    <row r="26" spans="1:4" ht="15.75" thickBot="1" x14ac:dyDescent="0.3">
      <c r="A26" s="3">
        <f>SUM(A17:A25)</f>
        <v>23444.2</v>
      </c>
    </row>
    <row r="27" spans="1:4" ht="15.75" thickTop="1" x14ac:dyDescent="0.25"/>
    <row r="28" spans="1:4" ht="15.75" thickBot="1" x14ac:dyDescent="0.3">
      <c r="A28" s="6">
        <v>24000</v>
      </c>
      <c r="C28" t="s">
        <v>55</v>
      </c>
    </row>
    <row r="29" spans="1:4" ht="15.75" thickTop="1" x14ac:dyDescent="0.25"/>
    <row r="32" spans="1:4" x14ac:dyDescent="0.25">
      <c r="C32" s="18" t="s">
        <v>2</v>
      </c>
      <c r="D32" s="18" t="s">
        <v>3</v>
      </c>
    </row>
    <row r="33" spans="1:5" x14ac:dyDescent="0.25">
      <c r="A33" s="8">
        <v>2016</v>
      </c>
      <c r="C33" s="17"/>
      <c r="D33" s="12">
        <v>24000</v>
      </c>
    </row>
    <row r="34" spans="1:5" x14ac:dyDescent="0.25">
      <c r="A34" s="8">
        <v>2015</v>
      </c>
      <c r="C34" s="12"/>
      <c r="D34" s="12">
        <v>23000</v>
      </c>
    </row>
    <row r="35" spans="1:5" x14ac:dyDescent="0.25">
      <c r="A35" s="8">
        <v>2014</v>
      </c>
      <c r="C35" s="12">
        <v>23760.35</v>
      </c>
      <c r="D35" s="12">
        <v>25000</v>
      </c>
    </row>
    <row r="36" spans="1:5" x14ac:dyDescent="0.25">
      <c r="C36" s="8"/>
      <c r="D36" s="12"/>
      <c r="E36" s="12"/>
    </row>
    <row r="37" spans="1:5" x14ac:dyDescent="0.25">
      <c r="C37" s="8"/>
      <c r="D37" s="7"/>
      <c r="E37" s="7"/>
    </row>
    <row r="38" spans="1:5" x14ac:dyDescent="0.25">
      <c r="C38" s="8"/>
      <c r="D38" s="7"/>
      <c r="E38" s="7"/>
    </row>
    <row r="39" spans="1:5" x14ac:dyDescent="0.25">
      <c r="C39" s="8"/>
      <c r="D39" s="2"/>
      <c r="E39" s="2"/>
    </row>
    <row r="40" spans="1:5" x14ac:dyDescent="0.25">
      <c r="C40" s="8"/>
      <c r="D40" s="2"/>
      <c r="E40" s="2"/>
    </row>
    <row r="41" spans="1:5" x14ac:dyDescent="0.25">
      <c r="C41" s="8"/>
      <c r="D41" s="2"/>
      <c r="E41" s="2"/>
    </row>
  </sheetData>
  <pageMargins left="0.7" right="0.7" top="0.75" bottom="0.75" header="0.3" footer="0.3"/>
  <pageSetup orientation="portrait" r:id="rId1"/>
  <headerFooter>
    <oddHeader>&amp;R9/14/2015</oddHeader>
    <oddFooter>&amp;L&amp;Z&amp;F&amp;A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zoomScaleNormal="100" workbookViewId="0">
      <selection activeCell="F11" sqref="F11"/>
    </sheetView>
  </sheetViews>
  <sheetFormatPr defaultRowHeight="15" x14ac:dyDescent="0.25"/>
  <cols>
    <col min="1" max="1" width="13.28515625" customWidth="1"/>
    <col min="2" max="2" width="12.7109375" customWidth="1"/>
    <col min="3" max="3" width="14.28515625" customWidth="1"/>
    <col min="4" max="4" width="2.140625" customWidth="1"/>
  </cols>
  <sheetData>
    <row r="1" spans="1:6" x14ac:dyDescent="0.25">
      <c r="A1" t="s">
        <v>9</v>
      </c>
    </row>
    <row r="3" spans="1:6" ht="18.75" x14ac:dyDescent="0.3">
      <c r="A3" s="1">
        <v>2015</v>
      </c>
    </row>
    <row r="4" spans="1:6" x14ac:dyDescent="0.25">
      <c r="A4" s="2">
        <v>4326.5600000000004</v>
      </c>
      <c r="B4" t="s">
        <v>52</v>
      </c>
    </row>
    <row r="5" spans="1:6" x14ac:dyDescent="0.25">
      <c r="A5" s="2">
        <v>1293</v>
      </c>
      <c r="B5" s="4" t="s">
        <v>62</v>
      </c>
    </row>
    <row r="6" spans="1:6" x14ac:dyDescent="0.25">
      <c r="A6" s="2">
        <v>1708</v>
      </c>
      <c r="B6" t="s">
        <v>107</v>
      </c>
    </row>
    <row r="7" spans="1:6" x14ac:dyDescent="0.25">
      <c r="A7" s="2">
        <v>0</v>
      </c>
      <c r="B7" t="s">
        <v>73</v>
      </c>
    </row>
    <row r="8" spans="1:6" x14ac:dyDescent="0.25">
      <c r="A8" s="2">
        <v>0</v>
      </c>
      <c r="B8" t="s">
        <v>72</v>
      </c>
    </row>
    <row r="9" spans="1:6" x14ac:dyDescent="0.25">
      <c r="A9" s="2">
        <v>0</v>
      </c>
      <c r="B9" t="s">
        <v>71</v>
      </c>
    </row>
    <row r="10" spans="1:6" x14ac:dyDescent="0.25">
      <c r="A10" s="2">
        <v>0</v>
      </c>
      <c r="B10" t="s">
        <v>70</v>
      </c>
    </row>
    <row r="11" spans="1:6" x14ac:dyDescent="0.25">
      <c r="A11" s="2">
        <v>0</v>
      </c>
      <c r="B11" t="s">
        <v>69</v>
      </c>
    </row>
    <row r="12" spans="1:6" x14ac:dyDescent="0.25">
      <c r="A12" s="2">
        <v>0</v>
      </c>
      <c r="B12" t="s">
        <v>68</v>
      </c>
    </row>
    <row r="13" spans="1:6" x14ac:dyDescent="0.25">
      <c r="A13" s="2">
        <v>0</v>
      </c>
      <c r="B13" t="s">
        <v>67</v>
      </c>
    </row>
    <row r="14" spans="1:6" x14ac:dyDescent="0.25">
      <c r="A14" s="2">
        <v>0</v>
      </c>
      <c r="B14" t="s">
        <v>66</v>
      </c>
    </row>
    <row r="15" spans="1:6" x14ac:dyDescent="0.25">
      <c r="A15" s="11">
        <v>0</v>
      </c>
      <c r="B15" s="4" t="s">
        <v>64</v>
      </c>
      <c r="C15" s="4"/>
      <c r="D15" s="4"/>
      <c r="E15" s="4"/>
      <c r="F15" s="4"/>
    </row>
    <row r="16" spans="1:6" x14ac:dyDescent="0.25">
      <c r="A16" s="2">
        <v>0</v>
      </c>
      <c r="B16" s="24" t="s">
        <v>63</v>
      </c>
      <c r="C16" s="4"/>
      <c r="D16" s="4"/>
      <c r="E16" s="4"/>
      <c r="F16" s="4"/>
    </row>
    <row r="17" spans="1:6" x14ac:dyDescent="0.25">
      <c r="A17" s="2">
        <v>0</v>
      </c>
      <c r="B17" s="4" t="s">
        <v>65</v>
      </c>
      <c r="C17" s="4"/>
      <c r="D17" s="4"/>
      <c r="E17" s="4"/>
      <c r="F17" s="4"/>
    </row>
    <row r="18" spans="1:6" x14ac:dyDescent="0.25">
      <c r="A18" s="2">
        <v>3600</v>
      </c>
      <c r="B18" s="19" t="s">
        <v>108</v>
      </c>
    </row>
    <row r="19" spans="1:6" ht="15.75" thickBot="1" x14ac:dyDescent="0.3">
      <c r="A19" s="3">
        <f>SUM(A4:A18)</f>
        <v>10927.560000000001</v>
      </c>
    </row>
    <row r="20" spans="1:6" ht="15.75" thickTop="1" x14ac:dyDescent="0.25">
      <c r="A20" s="2"/>
    </row>
    <row r="21" spans="1:6" ht="15.75" thickBot="1" x14ac:dyDescent="0.3">
      <c r="A21" s="9">
        <v>11000</v>
      </c>
      <c r="B21" t="s">
        <v>50</v>
      </c>
    </row>
    <row r="22" spans="1:6" ht="15.75" thickTop="1" x14ac:dyDescent="0.25"/>
    <row r="24" spans="1:6" ht="18.75" x14ac:dyDescent="0.3">
      <c r="A24" s="1">
        <v>2016</v>
      </c>
    </row>
    <row r="26" spans="1:6" ht="15.75" thickBot="1" x14ac:dyDescent="0.3">
      <c r="A26" s="9">
        <v>16000</v>
      </c>
      <c r="B26" t="s">
        <v>51</v>
      </c>
      <c r="E26" t="s">
        <v>22</v>
      </c>
    </row>
    <row r="27" spans="1:6" ht="15.75" thickTop="1" x14ac:dyDescent="0.25"/>
    <row r="30" spans="1:6" x14ac:dyDescent="0.25">
      <c r="B30" s="18" t="s">
        <v>2</v>
      </c>
      <c r="C30" s="18" t="s">
        <v>3</v>
      </c>
    </row>
    <row r="31" spans="1:6" x14ac:dyDescent="0.25">
      <c r="A31" s="8">
        <v>2016</v>
      </c>
      <c r="B31" s="17"/>
      <c r="C31" s="12">
        <v>16000</v>
      </c>
    </row>
    <row r="32" spans="1:6" x14ac:dyDescent="0.25">
      <c r="A32" s="8">
        <v>2015</v>
      </c>
      <c r="B32" s="12"/>
      <c r="C32" s="12">
        <v>16000</v>
      </c>
    </row>
    <row r="33" spans="1:5" x14ac:dyDescent="0.25">
      <c r="A33" s="8">
        <v>2014</v>
      </c>
      <c r="B33" s="12">
        <v>9004.1</v>
      </c>
      <c r="C33" s="12">
        <v>16000</v>
      </c>
      <c r="E33" t="s">
        <v>74</v>
      </c>
    </row>
    <row r="34" spans="1:5" x14ac:dyDescent="0.25">
      <c r="A34" s="8">
        <v>2013</v>
      </c>
      <c r="B34" s="12">
        <v>6256.04</v>
      </c>
      <c r="C34" s="12">
        <v>18000</v>
      </c>
      <c r="E34" t="s">
        <v>74</v>
      </c>
    </row>
    <row r="35" spans="1:5" x14ac:dyDescent="0.25">
      <c r="A35" s="8">
        <v>2012</v>
      </c>
      <c r="B35" s="7">
        <v>10793.99</v>
      </c>
      <c r="C35" s="7">
        <v>14000</v>
      </c>
    </row>
    <row r="36" spans="1:5" x14ac:dyDescent="0.25">
      <c r="A36" s="8">
        <v>2011</v>
      </c>
      <c r="B36" s="7">
        <v>11795.7</v>
      </c>
      <c r="C36" s="7">
        <v>14000</v>
      </c>
    </row>
    <row r="37" spans="1:5" x14ac:dyDescent="0.25">
      <c r="A37" s="8">
        <v>2010</v>
      </c>
      <c r="B37" s="2">
        <v>19589.349999999999</v>
      </c>
      <c r="C37" s="2">
        <v>14000</v>
      </c>
    </row>
    <row r="38" spans="1:5" x14ac:dyDescent="0.25">
      <c r="A38" s="8">
        <v>2009</v>
      </c>
      <c r="B38" s="2">
        <v>12382.99</v>
      </c>
      <c r="C38" s="2">
        <v>14000</v>
      </c>
    </row>
    <row r="39" spans="1:5" x14ac:dyDescent="0.25">
      <c r="A39" s="8">
        <v>2008</v>
      </c>
      <c r="B39" s="2">
        <v>9596.06</v>
      </c>
      <c r="C39" s="2">
        <v>14000</v>
      </c>
    </row>
  </sheetData>
  <pageMargins left="0.7" right="0.7" top="0.75" bottom="0.75" header="0.3" footer="0.3"/>
  <pageSetup orientation="portrait" r:id="rId1"/>
  <headerFooter>
    <oddHeader xml:space="preserve">&amp;R9/14/2015
</oddHeader>
    <oddFooter>&amp;L&amp;Z&amp;F&amp;A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view="pageLayout" zoomScaleNormal="100" workbookViewId="0">
      <selection activeCell="D26" sqref="D26"/>
    </sheetView>
  </sheetViews>
  <sheetFormatPr defaultRowHeight="15" x14ac:dyDescent="0.25"/>
  <cols>
    <col min="1" max="1" width="13.28515625" customWidth="1"/>
    <col min="2" max="2" width="12.7109375" customWidth="1"/>
    <col min="3" max="3" width="14.28515625" customWidth="1"/>
    <col min="4" max="4" width="2.140625" customWidth="1"/>
    <col min="9" max="9" width="10.28515625" customWidth="1"/>
  </cols>
  <sheetData>
    <row r="1" spans="1:2" x14ac:dyDescent="0.25">
      <c r="A1" t="s">
        <v>10</v>
      </c>
    </row>
    <row r="3" spans="1:2" ht="18.75" x14ac:dyDescent="0.3">
      <c r="A3" s="1">
        <v>2015</v>
      </c>
    </row>
    <row r="4" spans="1:2" x14ac:dyDescent="0.25">
      <c r="A4" s="10">
        <v>1027</v>
      </c>
      <c r="B4" t="s">
        <v>49</v>
      </c>
    </row>
    <row r="5" spans="1:2" x14ac:dyDescent="0.25">
      <c r="A5" s="10">
        <v>0</v>
      </c>
      <c r="B5" t="s">
        <v>80</v>
      </c>
    </row>
    <row r="6" spans="1:2" x14ac:dyDescent="0.25">
      <c r="A6" s="10">
        <v>0</v>
      </c>
      <c r="B6" t="s">
        <v>81</v>
      </c>
    </row>
    <row r="7" spans="1:2" x14ac:dyDescent="0.25">
      <c r="A7" s="10">
        <v>0</v>
      </c>
      <c r="B7" t="s">
        <v>79</v>
      </c>
    </row>
    <row r="8" spans="1:2" x14ac:dyDescent="0.25">
      <c r="A8" s="10">
        <v>0</v>
      </c>
      <c r="B8" s="19" t="s">
        <v>110</v>
      </c>
    </row>
    <row r="9" spans="1:2" x14ac:dyDescent="0.25">
      <c r="A9" s="10">
        <v>0</v>
      </c>
      <c r="B9" s="19" t="s">
        <v>109</v>
      </c>
    </row>
    <row r="10" spans="1:2" x14ac:dyDescent="0.25">
      <c r="A10" s="10">
        <v>800</v>
      </c>
      <c r="B10" t="s">
        <v>78</v>
      </c>
    </row>
    <row r="11" spans="1:2" ht="15.75" thickBot="1" x14ac:dyDescent="0.3">
      <c r="A11" s="3">
        <f>SUM(A4:A10)</f>
        <v>1827</v>
      </c>
    </row>
    <row r="12" spans="1:2" ht="15.75" thickTop="1" x14ac:dyDescent="0.25">
      <c r="A12" s="2"/>
    </row>
    <row r="13" spans="1:2" ht="15.75" thickBot="1" x14ac:dyDescent="0.3">
      <c r="A13" s="9">
        <v>2000</v>
      </c>
      <c r="B13" t="s">
        <v>50</v>
      </c>
    </row>
    <row r="14" spans="1:2" ht="15.75" thickTop="1" x14ac:dyDescent="0.25"/>
    <row r="16" spans="1:2" ht="18.75" x14ac:dyDescent="0.3">
      <c r="A16" s="1">
        <v>2016</v>
      </c>
    </row>
    <row r="17" spans="1:6" s="4" customFormat="1" ht="15" customHeight="1" thickBot="1" x14ac:dyDescent="0.3">
      <c r="A17" s="25">
        <v>30000</v>
      </c>
      <c r="B17" s="4" t="s">
        <v>111</v>
      </c>
    </row>
    <row r="18" spans="1:6" s="4" customFormat="1" ht="15" customHeight="1" thickTop="1" x14ac:dyDescent="0.25">
      <c r="A18" s="5"/>
    </row>
    <row r="19" spans="1:6" ht="15.75" thickBot="1" x14ac:dyDescent="0.3">
      <c r="A19" s="9">
        <v>30000</v>
      </c>
      <c r="B19" t="s">
        <v>51</v>
      </c>
    </row>
    <row r="20" spans="1:6" ht="15.75" thickTop="1" x14ac:dyDescent="0.25"/>
    <row r="25" spans="1:6" x14ac:dyDescent="0.25">
      <c r="B25" s="18" t="s">
        <v>2</v>
      </c>
      <c r="C25" s="18" t="s">
        <v>3</v>
      </c>
    </row>
    <row r="26" spans="1:6" x14ac:dyDescent="0.25">
      <c r="A26" s="8">
        <v>2016</v>
      </c>
      <c r="B26" s="17"/>
      <c r="C26" s="12">
        <v>30000</v>
      </c>
      <c r="E26" t="s">
        <v>112</v>
      </c>
    </row>
    <row r="27" spans="1:6" x14ac:dyDescent="0.25">
      <c r="A27" s="8">
        <v>2015</v>
      </c>
      <c r="B27" s="12"/>
      <c r="C27" s="12">
        <v>5000</v>
      </c>
    </row>
    <row r="28" spans="1:6" x14ac:dyDescent="0.25">
      <c r="A28" s="8">
        <v>2014</v>
      </c>
      <c r="B28" s="12">
        <v>4548.75</v>
      </c>
      <c r="C28" s="12">
        <v>5000</v>
      </c>
      <c r="E28" t="s">
        <v>75</v>
      </c>
    </row>
    <row r="29" spans="1:6" x14ac:dyDescent="0.25">
      <c r="A29" s="8">
        <v>2013</v>
      </c>
      <c r="B29" s="12">
        <v>1183</v>
      </c>
      <c r="C29" s="12">
        <v>15000</v>
      </c>
      <c r="F29" t="s">
        <v>76</v>
      </c>
    </row>
    <row r="30" spans="1:6" x14ac:dyDescent="0.25">
      <c r="A30" s="8">
        <v>2012</v>
      </c>
      <c r="B30" s="7">
        <v>1268</v>
      </c>
      <c r="C30" s="7">
        <v>17700</v>
      </c>
      <c r="F30" t="s">
        <v>77</v>
      </c>
    </row>
    <row r="31" spans="1:6" x14ac:dyDescent="0.25">
      <c r="A31" s="8">
        <v>2011</v>
      </c>
      <c r="B31" s="7">
        <v>588</v>
      </c>
      <c r="C31" s="7">
        <v>3500</v>
      </c>
    </row>
    <row r="32" spans="1:6" x14ac:dyDescent="0.25">
      <c r="A32" s="8">
        <v>2010</v>
      </c>
      <c r="B32" s="2">
        <v>2873.3</v>
      </c>
      <c r="C32" s="2">
        <v>3500</v>
      </c>
    </row>
    <row r="33" spans="1:3" x14ac:dyDescent="0.25">
      <c r="A33" s="8">
        <v>2009</v>
      </c>
      <c r="B33" s="2">
        <v>588</v>
      </c>
      <c r="C33" s="2">
        <v>4000</v>
      </c>
    </row>
    <row r="34" spans="1:3" x14ac:dyDescent="0.25">
      <c r="A34" s="8">
        <v>2008</v>
      </c>
      <c r="B34" s="2">
        <v>1559.25</v>
      </c>
      <c r="C34" s="2">
        <v>1500</v>
      </c>
    </row>
  </sheetData>
  <pageMargins left="0.7" right="0.7" top="0.75" bottom="0.75" header="0.3" footer="0.3"/>
  <pageSetup orientation="portrait" r:id="rId1"/>
  <headerFooter>
    <oddHeader xml:space="preserve">&amp;R9/18/2015
</oddHeader>
    <oddFooter>&amp;L&amp;Z&amp;F&amp;A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view="pageLayout" zoomScaleNormal="100" workbookViewId="0">
      <selection activeCell="G23" sqref="G23"/>
    </sheetView>
  </sheetViews>
  <sheetFormatPr defaultRowHeight="15" x14ac:dyDescent="0.25"/>
  <cols>
    <col min="1" max="1" width="11.42578125" customWidth="1"/>
    <col min="2" max="2" width="3.7109375" customWidth="1"/>
    <col min="3" max="3" width="11.28515625" customWidth="1"/>
    <col min="4" max="4" width="10.5703125" customWidth="1"/>
    <col min="5" max="5" width="2.5703125" customWidth="1"/>
    <col min="10" max="10" width="10.85546875" customWidth="1"/>
  </cols>
  <sheetData>
    <row r="1" spans="1:3" x14ac:dyDescent="0.25">
      <c r="A1" t="s">
        <v>11</v>
      </c>
    </row>
    <row r="3" spans="1:3" ht="18.75" x14ac:dyDescent="0.3">
      <c r="A3" s="1">
        <v>2015</v>
      </c>
    </row>
    <row r="4" spans="1:3" s="4" customFormat="1" x14ac:dyDescent="0.25">
      <c r="A4" s="5">
        <v>3459.5</v>
      </c>
      <c r="C4" s="4" t="s">
        <v>53</v>
      </c>
    </row>
    <row r="5" spans="1:3" s="4" customFormat="1" x14ac:dyDescent="0.25">
      <c r="A5" s="5">
        <f>2*375</f>
        <v>750</v>
      </c>
      <c r="C5" s="4" t="s">
        <v>29</v>
      </c>
    </row>
    <row r="6" spans="1:3" s="4" customFormat="1" x14ac:dyDescent="0.25">
      <c r="A6" s="5">
        <v>610</v>
      </c>
      <c r="C6" s="4" t="s">
        <v>146</v>
      </c>
    </row>
    <row r="7" spans="1:3" ht="15.75" thickBot="1" x14ac:dyDescent="0.3">
      <c r="A7" s="3">
        <f>SUM(A4:A6)</f>
        <v>4819.5</v>
      </c>
    </row>
    <row r="8" spans="1:3" ht="15.75" thickTop="1" x14ac:dyDescent="0.25"/>
    <row r="9" spans="1:3" ht="15.75" thickBot="1" x14ac:dyDescent="0.3">
      <c r="A9" s="6">
        <v>4850</v>
      </c>
      <c r="C9" t="s">
        <v>54</v>
      </c>
    </row>
    <row r="10" spans="1:3" ht="15.75" thickTop="1" x14ac:dyDescent="0.25"/>
    <row r="12" spans="1:3" ht="18.75" x14ac:dyDescent="0.3">
      <c r="A12" s="1">
        <v>2016</v>
      </c>
    </row>
    <row r="13" spans="1:3" x14ac:dyDescent="0.25">
      <c r="A13" s="2">
        <v>3400</v>
      </c>
      <c r="C13" s="4" t="s">
        <v>23</v>
      </c>
    </row>
    <row r="14" spans="1:3" x14ac:dyDescent="0.25">
      <c r="A14" s="2">
        <v>700</v>
      </c>
      <c r="C14" s="4" t="s">
        <v>82</v>
      </c>
    </row>
    <row r="15" spans="1:3" x14ac:dyDescent="0.25">
      <c r="A15" s="2">
        <v>590</v>
      </c>
      <c r="C15" s="4" t="s">
        <v>102</v>
      </c>
    </row>
    <row r="16" spans="1:3" x14ac:dyDescent="0.25">
      <c r="A16" s="2">
        <v>400</v>
      </c>
      <c r="C16" s="4" t="s">
        <v>24</v>
      </c>
    </row>
    <row r="17" spans="1:6" x14ac:dyDescent="0.25">
      <c r="A17" s="2">
        <v>5000</v>
      </c>
      <c r="C17" s="4" t="s">
        <v>113</v>
      </c>
    </row>
    <row r="18" spans="1:6" x14ac:dyDescent="0.25">
      <c r="A18" s="2">
        <v>3770</v>
      </c>
      <c r="C18" s="4" t="s">
        <v>146</v>
      </c>
    </row>
    <row r="19" spans="1:6" ht="15.75" thickBot="1" x14ac:dyDescent="0.3">
      <c r="A19" s="3">
        <f>SUM(A13:A18)</f>
        <v>13860</v>
      </c>
    </row>
    <row r="20" spans="1:6" ht="15.75" thickTop="1" x14ac:dyDescent="0.25"/>
    <row r="21" spans="1:6" ht="15.75" thickBot="1" x14ac:dyDescent="0.3">
      <c r="A21" s="6">
        <v>14000</v>
      </c>
      <c r="C21" t="s">
        <v>55</v>
      </c>
    </row>
    <row r="22" spans="1:6" ht="15.75" thickTop="1" x14ac:dyDescent="0.25"/>
    <row r="24" spans="1:6" x14ac:dyDescent="0.25">
      <c r="C24" s="18" t="s">
        <v>2</v>
      </c>
      <c r="D24" s="18" t="s">
        <v>3</v>
      </c>
    </row>
    <row r="25" spans="1:6" x14ac:dyDescent="0.25">
      <c r="A25" s="8">
        <v>2016</v>
      </c>
      <c r="C25" s="17"/>
      <c r="D25" s="12">
        <v>14000</v>
      </c>
    </row>
    <row r="26" spans="1:6" x14ac:dyDescent="0.25">
      <c r="A26" s="8">
        <v>2015</v>
      </c>
      <c r="C26" s="12"/>
      <c r="D26" s="12">
        <v>4500</v>
      </c>
      <c r="F26" t="s">
        <v>147</v>
      </c>
    </row>
    <row r="27" spans="1:6" x14ac:dyDescent="0.25">
      <c r="A27" s="8">
        <v>2014</v>
      </c>
      <c r="C27" s="12">
        <v>3452</v>
      </c>
      <c r="D27" s="12">
        <v>4500</v>
      </c>
    </row>
  </sheetData>
  <pageMargins left="0.7" right="0.7" top="0.75" bottom="0.75" header="0.3" footer="0.3"/>
  <pageSetup orientation="portrait" r:id="rId1"/>
  <headerFooter>
    <oddHeader>&amp;RRevised 10/2/15</oddHeader>
    <oddFooter>&amp;L&amp;Z&amp;F&amp;A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Layout" zoomScaleNormal="100" workbookViewId="0">
      <selection activeCell="F4" sqref="F4"/>
    </sheetView>
  </sheetViews>
  <sheetFormatPr defaultRowHeight="15" x14ac:dyDescent="0.25"/>
  <cols>
    <col min="1" max="1" width="13.28515625" customWidth="1"/>
    <col min="2" max="2" width="12.7109375" customWidth="1"/>
    <col min="3" max="3" width="14.28515625" customWidth="1"/>
    <col min="4" max="4" width="2.140625" customWidth="1"/>
  </cols>
  <sheetData>
    <row r="1" spans="1:2" x14ac:dyDescent="0.25">
      <c r="A1" t="s">
        <v>12</v>
      </c>
    </row>
    <row r="3" spans="1:2" ht="18.75" x14ac:dyDescent="0.3">
      <c r="A3" s="1">
        <v>2015</v>
      </c>
    </row>
    <row r="4" spans="1:2" x14ac:dyDescent="0.25">
      <c r="A4" s="2">
        <v>1468.22</v>
      </c>
      <c r="B4" t="s">
        <v>49</v>
      </c>
    </row>
    <row r="5" spans="1:2" x14ac:dyDescent="0.25">
      <c r="A5" s="2">
        <v>0</v>
      </c>
      <c r="B5" t="s">
        <v>83</v>
      </c>
    </row>
    <row r="6" spans="1:2" x14ac:dyDescent="0.25">
      <c r="A6" s="2">
        <v>0</v>
      </c>
      <c r="B6" t="s">
        <v>87</v>
      </c>
    </row>
    <row r="7" spans="1:2" x14ac:dyDescent="0.25">
      <c r="A7" s="2">
        <v>0</v>
      </c>
      <c r="B7" t="s">
        <v>90</v>
      </c>
    </row>
    <row r="8" spans="1:2" x14ac:dyDescent="0.25">
      <c r="A8" s="2">
        <v>0</v>
      </c>
      <c r="B8" t="s">
        <v>85</v>
      </c>
    </row>
    <row r="9" spans="1:2" x14ac:dyDescent="0.25">
      <c r="A9" s="2">
        <v>0</v>
      </c>
      <c r="B9" t="s">
        <v>86</v>
      </c>
    </row>
    <row r="10" spans="1:2" x14ac:dyDescent="0.25">
      <c r="A10" s="2">
        <v>0</v>
      </c>
      <c r="B10" t="s">
        <v>88</v>
      </c>
    </row>
    <row r="11" spans="1:2" x14ac:dyDescent="0.25">
      <c r="A11" s="2">
        <v>0</v>
      </c>
      <c r="B11" t="s">
        <v>84</v>
      </c>
    </row>
    <row r="12" spans="1:2" x14ac:dyDescent="0.25">
      <c r="A12" s="2"/>
      <c r="B12" t="s">
        <v>89</v>
      </c>
    </row>
    <row r="13" spans="1:2" ht="15.75" thickBot="1" x14ac:dyDescent="0.3">
      <c r="A13" s="3">
        <f>SUM(A4:A11)</f>
        <v>1468.22</v>
      </c>
    </row>
    <row r="14" spans="1:2" ht="15.75" thickTop="1" x14ac:dyDescent="0.25">
      <c r="A14" s="10"/>
    </row>
    <row r="15" spans="1:2" ht="15.75" thickBot="1" x14ac:dyDescent="0.3">
      <c r="A15" s="9">
        <v>1500</v>
      </c>
      <c r="B15" t="s">
        <v>50</v>
      </c>
    </row>
    <row r="16" spans="1:2" ht="15.75" thickTop="1" x14ac:dyDescent="0.25"/>
    <row r="18" spans="1:6" ht="18.75" x14ac:dyDescent="0.3">
      <c r="A18" s="1">
        <v>2016</v>
      </c>
    </row>
    <row r="20" spans="1:6" ht="15.75" thickBot="1" x14ac:dyDescent="0.3">
      <c r="A20" s="9">
        <v>1200</v>
      </c>
      <c r="B20" t="s">
        <v>51</v>
      </c>
    </row>
    <row r="21" spans="1:6" ht="15.75" thickTop="1" x14ac:dyDescent="0.25"/>
    <row r="24" spans="1:6" x14ac:dyDescent="0.25">
      <c r="B24" s="18" t="s">
        <v>2</v>
      </c>
      <c r="C24" s="18" t="s">
        <v>3</v>
      </c>
    </row>
    <row r="25" spans="1:6" x14ac:dyDescent="0.25">
      <c r="A25" s="8">
        <v>2016</v>
      </c>
      <c r="B25" s="17"/>
      <c r="C25" s="12">
        <v>1200</v>
      </c>
    </row>
    <row r="26" spans="1:6" x14ac:dyDescent="0.25">
      <c r="A26" s="8">
        <v>2015</v>
      </c>
      <c r="B26" s="12"/>
      <c r="C26" s="12">
        <v>1100</v>
      </c>
      <c r="E26" t="s">
        <v>103</v>
      </c>
    </row>
    <row r="27" spans="1:6" x14ac:dyDescent="0.25">
      <c r="A27" s="8">
        <v>2014</v>
      </c>
      <c r="B27" s="12">
        <v>1141.8900000000001</v>
      </c>
      <c r="C27" s="12">
        <v>1100</v>
      </c>
      <c r="F27" t="s">
        <v>104</v>
      </c>
    </row>
    <row r="28" spans="1:6" x14ac:dyDescent="0.25">
      <c r="A28" s="8">
        <v>2013</v>
      </c>
      <c r="B28" s="12">
        <v>1222.17</v>
      </c>
      <c r="C28" s="12">
        <v>1100</v>
      </c>
    </row>
    <row r="29" spans="1:6" x14ac:dyDescent="0.25">
      <c r="A29" s="8">
        <v>2012</v>
      </c>
      <c r="B29" s="7">
        <v>965.59</v>
      </c>
      <c r="C29" s="7">
        <v>1000</v>
      </c>
    </row>
    <row r="30" spans="1:6" x14ac:dyDescent="0.25">
      <c r="A30" s="8">
        <v>2011</v>
      </c>
      <c r="B30" s="7">
        <v>878.77</v>
      </c>
      <c r="C30" s="7">
        <v>1000</v>
      </c>
    </row>
    <row r="31" spans="1:6" x14ac:dyDescent="0.25">
      <c r="A31" s="8">
        <v>2010</v>
      </c>
      <c r="B31" s="2">
        <v>785.37</v>
      </c>
      <c r="C31" s="2">
        <v>1500</v>
      </c>
    </row>
    <row r="32" spans="1:6" x14ac:dyDescent="0.25">
      <c r="A32" s="8">
        <v>2009</v>
      </c>
      <c r="B32" s="2">
        <v>1389.47</v>
      </c>
      <c r="C32" s="2">
        <v>2000</v>
      </c>
    </row>
    <row r="33" spans="1:3" x14ac:dyDescent="0.25">
      <c r="A33" s="8">
        <v>2008</v>
      </c>
      <c r="B33" s="2">
        <v>1787.11</v>
      </c>
      <c r="C33" s="2">
        <v>3000</v>
      </c>
    </row>
  </sheetData>
  <pageMargins left="0.7" right="0.7" top="0.75" bottom="0.75" header="0.3" footer="0.3"/>
  <pageSetup orientation="portrait" r:id="rId1"/>
  <headerFooter>
    <oddHeader xml:space="preserve">&amp;R9/14/2015
</oddHead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73010-000</vt:lpstr>
      <vt:lpstr>73030-000</vt:lpstr>
      <vt:lpstr>73050-000</vt:lpstr>
      <vt:lpstr>73060-000</vt:lpstr>
      <vt:lpstr>73070-000</vt:lpstr>
      <vt:lpstr>73080-000</vt:lpstr>
      <vt:lpstr>73090-000</vt:lpstr>
      <vt:lpstr>73110-000</vt:lpstr>
      <vt:lpstr>73120-000</vt:lpstr>
      <vt:lpstr>73130-000</vt:lpstr>
      <vt:lpstr>73140-000</vt:lpstr>
      <vt:lpstr>76100-000</vt:lpstr>
      <vt:lpstr>76110-000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2015-10-02T15:50:25Z</cp:lastPrinted>
  <dcterms:created xsi:type="dcterms:W3CDTF">2012-09-28T16:08:31Z</dcterms:created>
  <dcterms:modified xsi:type="dcterms:W3CDTF">2015-10-02T15:50:27Z</dcterms:modified>
</cp:coreProperties>
</file>