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_asst\Budgets\Rental Property\"/>
    </mc:Choice>
  </mc:AlternateContent>
  <bookViews>
    <workbookView xWindow="480" yWindow="75" windowWidth="18195" windowHeight="11820" activeTab="8"/>
  </bookViews>
  <sheets>
    <sheet name="85000-000" sheetId="1" r:id="rId1"/>
    <sheet name="85001-000" sheetId="12" r:id="rId2"/>
    <sheet name="85002-000" sheetId="13" r:id="rId3"/>
    <sheet name="85010-000" sheetId="2" r:id="rId4"/>
    <sheet name="85012-000" sheetId="3" r:id="rId5"/>
    <sheet name="85013-000" sheetId="4" r:id="rId6"/>
    <sheet name="85020-000" sheetId="18" r:id="rId7"/>
    <sheet name="85030-000" sheetId="6" r:id="rId8"/>
    <sheet name="85031-000" sheetId="7" r:id="rId9"/>
    <sheet name="85032-000" sheetId="8" r:id="rId10"/>
    <sheet name="85040-000" sheetId="14" r:id="rId11"/>
    <sheet name="85050-000" sheetId="10" r:id="rId12"/>
    <sheet name="85060-000" sheetId="11" r:id="rId13"/>
    <sheet name="85070-000" sheetId="16" r:id="rId14"/>
    <sheet name="85090-000" sheetId="17" r:id="rId15"/>
    <sheet name="85200-000" sheetId="15" r:id="rId16"/>
  </sheets>
  <calcPr calcId="152511"/>
</workbook>
</file>

<file path=xl/calcChain.xml><?xml version="1.0" encoding="utf-8"?>
<calcChain xmlns="http://schemas.openxmlformats.org/spreadsheetml/2006/main">
  <c r="A17" i="15" l="1"/>
  <c r="A19" i="3"/>
  <c r="A14" i="3"/>
  <c r="A8" i="3"/>
  <c r="A6" i="3"/>
  <c r="A21" i="7"/>
  <c r="A8" i="10" l="1"/>
  <c r="A9" i="18"/>
  <c r="A19" i="2"/>
  <c r="A12" i="13"/>
  <c r="E13" i="15" l="1"/>
  <c r="A13" i="15" s="1"/>
  <c r="E6" i="15"/>
  <c r="A6" i="15" s="1"/>
  <c r="E5" i="15"/>
  <c r="A5" i="15" s="1"/>
  <c r="A8" i="17"/>
  <c r="A5" i="17"/>
  <c r="A7" i="17"/>
  <c r="F13" i="6"/>
  <c r="A20" i="18"/>
  <c r="A7" i="15" l="1"/>
  <c r="A6" i="17"/>
  <c r="A15" i="15" l="1"/>
  <c r="A15" i="10" l="1"/>
  <c r="A16" i="10"/>
  <c r="F10" i="14"/>
  <c r="A5" i="13"/>
  <c r="A6" i="13" s="1"/>
  <c r="A8" i="12"/>
  <c r="A20" i="10" l="1"/>
  <c r="A16" i="8"/>
  <c r="A7" i="8"/>
  <c r="A6" i="7"/>
  <c r="A14" i="6"/>
  <c r="A5" i="6"/>
  <c r="A7" i="6" s="1"/>
  <c r="A12" i="4"/>
  <c r="A14" i="4" s="1"/>
  <c r="A5" i="4"/>
  <c r="A13" i="2"/>
  <c r="A5" i="2"/>
  <c r="A9" i="17" l="1"/>
  <c r="A9" i="1" l="1"/>
  <c r="A13" i="6" l="1"/>
  <c r="A15" i="6" s="1"/>
  <c r="A7" i="2"/>
  <c r="A6" i="14" l="1"/>
  <c r="A10" i="14" s="1"/>
  <c r="A9" i="15" l="1"/>
  <c r="A6" i="4" l="1"/>
  <c r="A17" i="1"/>
  <c r="A19" i="1" s="1"/>
</calcChain>
</file>

<file path=xl/sharedStrings.xml><?xml version="1.0" encoding="utf-8"?>
<sst xmlns="http://schemas.openxmlformats.org/spreadsheetml/2006/main" count="199" uniqueCount="119">
  <si>
    <t>Rental Property - General</t>
  </si>
  <si>
    <t>Rental Property - Landscaping and Snow Removal</t>
  </si>
  <si>
    <t>Rental Property - Contract Cleaning</t>
  </si>
  <si>
    <t>Rental Property - Pest Control</t>
  </si>
  <si>
    <t>Rental Property - Security/Fire Alarm</t>
  </si>
  <si>
    <t>Rental Property - Utilities</t>
  </si>
  <si>
    <t>Rental Property - General Maintenance and Repairs</t>
  </si>
  <si>
    <t>Misc</t>
  </si>
  <si>
    <t>Rental Property - HVAC Maintenance &amp; Repairs</t>
  </si>
  <si>
    <t>Rental Property - Technology</t>
  </si>
  <si>
    <t>Rental Property - Office Equipment and Furniture</t>
  </si>
  <si>
    <t>Cintas - annual fire extinguisher inspection</t>
  </si>
  <si>
    <t>Rental Property - Supplies</t>
  </si>
  <si>
    <t>Rental Property - Bathroom Supplies</t>
  </si>
  <si>
    <t>Rental Property - Insurance</t>
  </si>
  <si>
    <t>Rental Property - Income</t>
  </si>
  <si>
    <t>DJF - snow removal (Jan-April)</t>
  </si>
  <si>
    <t>DJF - snow removal (Nov-Dec)</t>
  </si>
  <si>
    <t>Monthly</t>
  </si>
  <si>
    <t>rent</t>
  </si>
  <si>
    <t>Rental Property - Legal</t>
  </si>
  <si>
    <t>Rental Property - Reimbursable Expenses</t>
  </si>
  <si>
    <t>Move offices back after renovation</t>
  </si>
  <si>
    <t>DJF - maintenance (3 months x 156.25)</t>
  </si>
  <si>
    <t>DJF - snow removal (Nov/Dec)</t>
  </si>
  <si>
    <t>DJF - maintenance ( 8 months x 156.25)</t>
  </si>
  <si>
    <t>Batzner - $37.00 x 4 months</t>
  </si>
  <si>
    <t>Batzner - $37.00 x 12 months</t>
  </si>
  <si>
    <t>Key fobs (have ample stock)</t>
  </si>
  <si>
    <t>WE Energies - $500.00 x 4 months</t>
  </si>
  <si>
    <t>3% rate increase - $10,800.00 x 3% =</t>
  </si>
  <si>
    <t>Misc.</t>
  </si>
  <si>
    <t>City of Milwaukee - boiler permit</t>
  </si>
  <si>
    <t>Misc. (inspections/permits)</t>
  </si>
  <si>
    <t>Updating additional office</t>
  </si>
  <si>
    <t>Boiler repair</t>
  </si>
  <si>
    <t>New ladder</t>
  </si>
  <si>
    <t>4 months x $40.00</t>
  </si>
  <si>
    <t>DJF - replenish Knapp Street landscaping</t>
  </si>
  <si>
    <t>Brite-View - spring window cleaning (outside)</t>
  </si>
  <si>
    <t>Brite-View - fall window cleaning (inside and outside)</t>
  </si>
  <si>
    <t>Water/sewer ($150.00 x 4)</t>
  </si>
  <si>
    <t>Water/sewer (Oct)</t>
  </si>
  <si>
    <t>5% rate increase - $14,025.00 x 5% =</t>
  </si>
  <si>
    <t>Core - move PCs back after renovation</t>
  </si>
  <si>
    <t>Lease 3/30/12 - 2/28/13; auto renews annually with 60 day notice to term</t>
  </si>
  <si>
    <t>Tax exemption request pending</t>
  </si>
  <si>
    <t>Lease amendment probable in 2015</t>
  </si>
  <si>
    <t>Actual</t>
  </si>
  <si>
    <t>Budget</t>
  </si>
  <si>
    <t>as of 8/31/15</t>
  </si>
  <si>
    <t>projected 2015</t>
  </si>
  <si>
    <t>2016 taxes</t>
  </si>
  <si>
    <t>2016 budget</t>
  </si>
  <si>
    <t>2015 projected</t>
  </si>
  <si>
    <t>Hernia furniture move</t>
  </si>
  <si>
    <t>2015 taxes ($21,556.36 in 2014)</t>
  </si>
  <si>
    <t>2014 - Over budget due to low estimate and tenant</t>
  </si>
  <si>
    <t xml:space="preserve">             adding more staff</t>
  </si>
  <si>
    <t>Brite-View - fall window cleaning (reception only); no charge done w/LH+HH</t>
  </si>
  <si>
    <t>DJF - courtyard landscaping</t>
  </si>
  <si>
    <t>2014 - Over budget due to $800.00 batteries/power</t>
  </si>
  <si>
    <t xml:space="preserve">             supply replacement not budgeted</t>
  </si>
  <si>
    <t>Toepfer - AC fail - replace batteries and power supply ($800.00 pd 9/11/14)</t>
  </si>
  <si>
    <t>Toepfer - main door</t>
  </si>
  <si>
    <t>Toepfer - quote for security gate to parking lot</t>
  </si>
  <si>
    <t>Toepfer - pedestrian gate</t>
  </si>
  <si>
    <t>Toepfer - fire alarm system</t>
  </si>
  <si>
    <t>Schmidt - floor refinish</t>
  </si>
  <si>
    <t>City of Milwaukee - annual boiler inspection</t>
  </si>
  <si>
    <t>Fire Detection Group - annual fire extinguisher inspection</t>
  </si>
  <si>
    <t>2015 - Over budget due to replacement of condensing</t>
  </si>
  <si>
    <t xml:space="preserve">               unit ($3,610.00)</t>
  </si>
  <si>
    <t>EnviraTech - AC duct reconstruction</t>
  </si>
  <si>
    <t>Dedicated - phone configs for new EEs</t>
  </si>
  <si>
    <t>Staff additions - install/configure phones ($375.00 per hour x 2)</t>
  </si>
  <si>
    <t>Staff addtions - add data jacks for computers/telephones</t>
  </si>
  <si>
    <t>Staff additions - 2 Cisco phones @ $400.00</t>
  </si>
  <si>
    <t>SmartNet phone warranties</t>
  </si>
  <si>
    <t>All expenses to be billed and paid by 12/28/16</t>
  </si>
  <si>
    <t>All expenses to be billed and paid by 12/29/15</t>
  </si>
  <si>
    <t>TW Telecom T-1 - 3 x 74.25 (Sept 2015 disconnect)</t>
  </si>
  <si>
    <t>Time Warner T-1 - 3 x135.17</t>
  </si>
  <si>
    <t>ITU - 4 x 12.15</t>
  </si>
  <si>
    <t>TDS Metrocom - 4 x 27</t>
  </si>
  <si>
    <t>Fluctuation originated Dec 2012; discussed with MLH 12/15/14</t>
  </si>
  <si>
    <t>Rent $2,149.00 x 2 =</t>
  </si>
  <si>
    <t xml:space="preserve">  October/November</t>
  </si>
  <si>
    <t>Rent $3,030.00 x 12 =</t>
  </si>
  <si>
    <t>Rent $3,030.00 x 1 =</t>
  </si>
  <si>
    <t>First amendment to lease dated 5/15/13 - new monthly rent effective June 2013</t>
  </si>
  <si>
    <t>First amendment to lease dated 5/15/13 - dual rate for May 2013 rent</t>
  </si>
  <si>
    <t>Second amendment to lease dated ___________</t>
  </si>
  <si>
    <t>Ace - shade bracket (McGrath)</t>
  </si>
  <si>
    <t>Misc. (garden hose?)</t>
  </si>
  <si>
    <t>12 months x $50.00 (more staff/more paper products, soap)</t>
  </si>
  <si>
    <t xml:space="preserve">  2015 - over budget due to unanticipated landscaping</t>
  </si>
  <si>
    <t xml:space="preserve">               after exterior building renovation</t>
  </si>
  <si>
    <t>DJF - lawn repair from salt damage</t>
  </si>
  <si>
    <t>Misc. (hornets?)</t>
  </si>
  <si>
    <t>Staff Electric - add datajacks</t>
  </si>
  <si>
    <t>Dillett - fall service</t>
  </si>
  <si>
    <t>Misc. (old equipment)</t>
  </si>
  <si>
    <t>Dedicated - Cisco 48 port switch service agreement (exp 6/4/16)</t>
  </si>
  <si>
    <t>Staff Electric - add data jack to SE office on 2nd floor</t>
  </si>
  <si>
    <t>Jani-King - 4 months x 275.00 (estimated increase)</t>
  </si>
  <si>
    <t>Jani-King - 12 months x 275.00 (estimated increase)</t>
  </si>
  <si>
    <t>Clean after basement renovation</t>
  </si>
  <si>
    <t>2016 - Basement renovation</t>
  </si>
  <si>
    <t xml:space="preserve">  December 1 - target increase in rent</t>
  </si>
  <si>
    <t>Potential to lease space in basement, but plans not known at this time</t>
  </si>
  <si>
    <t>Toepfer annual alarm monitoring (expires 7/31/16)</t>
  </si>
  <si>
    <t>2nd floor workroom - pull carpet, refinish floor</t>
  </si>
  <si>
    <t>Misc. (includes 150.00 to replace cracked panes in back porch)</t>
  </si>
  <si>
    <t xml:space="preserve"> </t>
  </si>
  <si>
    <t xml:space="preserve">  2015 - over budget due to new EE telephone configs</t>
  </si>
  <si>
    <t xml:space="preserve">  2015 - rent increase budgeted; no lease amendment till Dec</t>
  </si>
  <si>
    <t>Notes:</t>
  </si>
  <si>
    <t>2016 basement renovation 300,000.00 per MWG -- to be capitalized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</si>
</sst>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1" applyFont="1"/>
    <xf numFmtId="43" fontId="0" fillId="0" borderId="0" xfId="0" applyNumberFormat="1"/>
    <xf numFmtId="43" fontId="0" fillId="0" borderId="2" xfId="0" applyNumberForma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0" fillId="0" borderId="3" xfId="1" applyFont="1" applyBorder="1"/>
    <xf numFmtId="0" fontId="0" fillId="0" borderId="0" xfId="0" applyBorder="1"/>
    <xf numFmtId="43" fontId="0" fillId="0" borderId="2" xfId="1" applyFont="1" applyBorder="1"/>
    <xf numFmtId="43" fontId="0" fillId="0" borderId="0" xfId="1" applyFont="1" applyBorder="1"/>
    <xf numFmtId="0" fontId="0" fillId="0" borderId="0" xfId="0" applyFont="1" applyAlignment="1">
      <alignment horizontal="left"/>
    </xf>
    <xf numFmtId="2" fontId="0" fillId="0" borderId="0" xfId="0" applyNumberFormat="1"/>
    <xf numFmtId="43" fontId="0" fillId="0" borderId="0" xfId="1" applyFont="1" applyAlignment="1">
      <alignment horizontal="right"/>
    </xf>
    <xf numFmtId="43" fontId="0" fillId="0" borderId="3" xfId="1" applyFont="1" applyBorder="1" applyAlignment="1">
      <alignment horizontal="right"/>
    </xf>
    <xf numFmtId="0" fontId="0" fillId="0" borderId="0" xfId="0" applyFont="1"/>
    <xf numFmtId="43" fontId="0" fillId="0" borderId="2" xfId="1" applyFont="1" applyBorder="1" applyAlignment="1">
      <alignment horizontal="left"/>
    </xf>
    <xf numFmtId="43" fontId="0" fillId="0" borderId="0" xfId="1" applyFont="1" applyFill="1" applyBorder="1"/>
    <xf numFmtId="43" fontId="0" fillId="0" borderId="3" xfId="1" applyFont="1" applyBorder="1" applyAlignment="1">
      <alignment horizontal="left"/>
    </xf>
    <xf numFmtId="14" fontId="0" fillId="0" borderId="0" xfId="0" applyNumberFormat="1"/>
    <xf numFmtId="43" fontId="0" fillId="0" borderId="0" xfId="0" applyNumberFormat="1" applyFont="1" applyAlignment="1">
      <alignment horizontal="left"/>
    </xf>
    <xf numFmtId="43" fontId="0" fillId="0" borderId="2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8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0" xfId="1" applyFont="1" applyAlignment="1">
      <alignment horizontal="left"/>
    </xf>
    <xf numFmtId="43" fontId="0" fillId="0" borderId="2" xfId="1" applyFon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0" fillId="0" borderId="2" xfId="0" applyNumberFormat="1" applyBorder="1" applyAlignment="1">
      <alignment horizontal="right"/>
    </xf>
    <xf numFmtId="43" fontId="1" fillId="0" borderId="0" xfId="1" applyFont="1" applyAlignment="1">
      <alignment horizontal="left"/>
    </xf>
    <xf numFmtId="43" fontId="1" fillId="0" borderId="2" xfId="1" applyFont="1" applyBorder="1" applyAlignment="1">
      <alignment horizontal="left"/>
    </xf>
    <xf numFmtId="43" fontId="0" fillId="0" borderId="0" xfId="0" applyNumberFormat="1" applyFont="1" applyBorder="1" applyAlignment="1">
      <alignment horizontal="left"/>
    </xf>
    <xf numFmtId="43" fontId="0" fillId="0" borderId="0" xfId="0" applyNumberFormat="1" applyFont="1"/>
    <xf numFmtId="43" fontId="0" fillId="0" borderId="0" xfId="1" applyFont="1" applyFill="1" applyBorder="1" applyAlignment="1">
      <alignment horizontal="right"/>
    </xf>
    <xf numFmtId="43" fontId="0" fillId="0" borderId="0" xfId="0" applyNumberFormat="1" applyFill="1" applyBorder="1" applyAlignment="1">
      <alignment horizontal="right"/>
    </xf>
    <xf numFmtId="0" fontId="0" fillId="0" borderId="1" xfId="0" applyBorder="1"/>
    <xf numFmtId="0" fontId="0" fillId="0" borderId="0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43" fontId="0" fillId="0" borderId="0" xfId="0" applyNumberFormat="1" applyBorder="1"/>
    <xf numFmtId="0" fontId="0" fillId="0" borderId="1" xfId="0" applyFont="1" applyBorder="1" applyAlignment="1">
      <alignment horizontal="right"/>
    </xf>
    <xf numFmtId="43" fontId="0" fillId="0" borderId="0" xfId="0" applyNumberFormat="1" applyFill="1" applyBorder="1" applyAlignment="1">
      <alignment horizontal="lef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3" fontId="0" fillId="0" borderId="0" xfId="1" applyFont="1" applyFill="1"/>
    <xf numFmtId="43" fontId="0" fillId="0" borderId="3" xfId="1" applyFont="1" applyFill="1" applyBorder="1"/>
    <xf numFmtId="43" fontId="0" fillId="0" borderId="0" xfId="1" applyFont="1" applyBorder="1" applyAlignment="1">
      <alignment horizontal="left"/>
    </xf>
    <xf numFmtId="0" fontId="0" fillId="0" borderId="0" xfId="0" applyFill="1"/>
    <xf numFmtId="43" fontId="0" fillId="0" borderId="0" xfId="0" applyNumberFormat="1" applyFont="1" applyFill="1" applyBorder="1" applyAlignment="1">
      <alignment horizontal="left"/>
    </xf>
    <xf numFmtId="43" fontId="0" fillId="0" borderId="3" xfId="1" applyFont="1" applyFill="1" applyBorder="1" applyAlignment="1">
      <alignment horizontal="right"/>
    </xf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Layout" zoomScaleNormal="100" workbookViewId="0">
      <selection activeCell="G8" sqref="G8"/>
    </sheetView>
  </sheetViews>
  <sheetFormatPr defaultRowHeight="15" x14ac:dyDescent="0.25"/>
  <cols>
    <col min="1" max="1" width="11.5703125" customWidth="1"/>
    <col min="2" max="2" width="2.42578125" customWidth="1"/>
    <col min="3" max="3" width="12.5703125" customWidth="1"/>
    <col min="4" max="4" width="10.5703125" bestFit="1" customWidth="1"/>
    <col min="5" max="5" width="11.5703125" bestFit="1" customWidth="1"/>
    <col min="9" max="9" width="11.5703125" customWidth="1"/>
  </cols>
  <sheetData>
    <row r="1" spans="1:10" x14ac:dyDescent="0.25">
      <c r="A1" t="s">
        <v>0</v>
      </c>
    </row>
    <row r="3" spans="1:10" ht="18.75" x14ac:dyDescent="0.3">
      <c r="A3" s="5">
        <v>2015</v>
      </c>
    </row>
    <row r="4" spans="1:10" x14ac:dyDescent="0.25">
      <c r="A4" s="1">
        <v>81.05</v>
      </c>
      <c r="C4" t="s">
        <v>50</v>
      </c>
    </row>
    <row r="5" spans="1:10" x14ac:dyDescent="0.25">
      <c r="A5" s="1">
        <v>0</v>
      </c>
      <c r="C5" t="s">
        <v>55</v>
      </c>
    </row>
    <row r="6" spans="1:10" x14ac:dyDescent="0.25">
      <c r="A6" s="1">
        <v>0</v>
      </c>
      <c r="C6" t="s">
        <v>22</v>
      </c>
    </row>
    <row r="7" spans="1:10" x14ac:dyDescent="0.25">
      <c r="A7" s="48">
        <v>22000</v>
      </c>
      <c r="C7" t="s">
        <v>56</v>
      </c>
    </row>
    <row r="8" spans="1:10" x14ac:dyDescent="0.25">
      <c r="A8" s="1">
        <v>100</v>
      </c>
      <c r="C8" t="s">
        <v>31</v>
      </c>
    </row>
    <row r="9" spans="1:10" ht="15.75" thickBot="1" x14ac:dyDescent="0.3">
      <c r="A9" s="3">
        <f>SUM(A4:A8)</f>
        <v>22181.05</v>
      </c>
    </row>
    <row r="10" spans="1:10" ht="15.75" thickTop="1" x14ac:dyDescent="0.25">
      <c r="J10" s="7"/>
    </row>
    <row r="11" spans="1:10" ht="15.75" thickBot="1" x14ac:dyDescent="0.3">
      <c r="A11" s="6">
        <v>22200</v>
      </c>
      <c r="C11" t="s">
        <v>51</v>
      </c>
    </row>
    <row r="12" spans="1:10" ht="15.75" thickTop="1" x14ac:dyDescent="0.25">
      <c r="A12" s="16"/>
    </row>
    <row r="14" spans="1:10" ht="18.75" x14ac:dyDescent="0.3">
      <c r="A14" s="5">
        <v>2016</v>
      </c>
    </row>
    <row r="15" spans="1:10" x14ac:dyDescent="0.25">
      <c r="A15" s="1">
        <v>500</v>
      </c>
      <c r="C15" t="s">
        <v>31</v>
      </c>
    </row>
    <row r="16" spans="1:10" x14ac:dyDescent="0.25">
      <c r="A16" s="1">
        <v>25000</v>
      </c>
      <c r="C16" t="s">
        <v>52</v>
      </c>
    </row>
    <row r="17" spans="1:4" ht="15.75" thickBot="1" x14ac:dyDescent="0.3">
      <c r="A17" s="8">
        <f>SUM(A15:A16)</f>
        <v>25500</v>
      </c>
    </row>
    <row r="18" spans="1:4" ht="15.75" thickTop="1" x14ac:dyDescent="0.25"/>
    <row r="19" spans="1:4" ht="15.75" thickBot="1" x14ac:dyDescent="0.3">
      <c r="A19" s="6">
        <f>A17</f>
        <v>25500</v>
      </c>
      <c r="C19" t="s">
        <v>53</v>
      </c>
    </row>
    <row r="20" spans="1:4" ht="15.75" thickTop="1" x14ac:dyDescent="0.25"/>
    <row r="23" spans="1:4" ht="18.75" x14ac:dyDescent="0.3">
      <c r="A23" s="5"/>
    </row>
    <row r="27" spans="1:4" x14ac:dyDescent="0.25">
      <c r="C27" s="41" t="s">
        <v>48</v>
      </c>
      <c r="D27" s="41" t="s">
        <v>49</v>
      </c>
    </row>
    <row r="28" spans="1:4" x14ac:dyDescent="0.25">
      <c r="A28">
        <v>2016</v>
      </c>
      <c r="D28" s="1">
        <v>25500</v>
      </c>
    </row>
    <row r="29" spans="1:4" x14ac:dyDescent="0.25">
      <c r="A29">
        <v>2015</v>
      </c>
      <c r="D29" s="2">
        <v>23500</v>
      </c>
    </row>
    <row r="30" spans="1:4" x14ac:dyDescent="0.25">
      <c r="A30">
        <v>2014</v>
      </c>
      <c r="C30" s="2">
        <v>21877.360000000001</v>
      </c>
      <c r="D30" s="2">
        <v>25500</v>
      </c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  <ignoredErrors>
    <ignoredError sqref="A17 A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Layout" zoomScaleNormal="100" workbookViewId="0">
      <selection activeCell="I21" sqref="I21"/>
    </sheetView>
  </sheetViews>
  <sheetFormatPr defaultRowHeight="15" x14ac:dyDescent="0.25"/>
  <cols>
    <col min="1" max="1" width="11.5703125" customWidth="1"/>
    <col min="2" max="2" width="3.140625" customWidth="1"/>
    <col min="3" max="3" width="10.85546875" customWidth="1"/>
    <col min="4" max="4" width="10.5703125" bestFit="1" customWidth="1"/>
    <col min="5" max="5" width="2.85546875" customWidth="1"/>
    <col min="9" max="9" width="11.42578125" customWidth="1"/>
  </cols>
  <sheetData>
    <row r="1" spans="1:3" x14ac:dyDescent="0.25">
      <c r="A1" t="s">
        <v>8</v>
      </c>
    </row>
    <row r="3" spans="1:3" ht="18.75" x14ac:dyDescent="0.3">
      <c r="A3" s="4">
        <v>2015</v>
      </c>
    </row>
    <row r="4" spans="1:3" x14ac:dyDescent="0.25">
      <c r="A4" s="30">
        <v>3875</v>
      </c>
      <c r="C4" t="s">
        <v>50</v>
      </c>
    </row>
    <row r="5" spans="1:3" x14ac:dyDescent="0.25">
      <c r="A5" s="30">
        <v>715</v>
      </c>
      <c r="C5" t="s">
        <v>101</v>
      </c>
    </row>
    <row r="6" spans="1:3" x14ac:dyDescent="0.25">
      <c r="A6" s="30">
        <v>600</v>
      </c>
      <c r="C6" t="s">
        <v>31</v>
      </c>
    </row>
    <row r="7" spans="1:3" ht="15.75" thickBot="1" x14ac:dyDescent="0.3">
      <c r="A7" s="31">
        <f>SUM(A4:A6)</f>
        <v>5190</v>
      </c>
    </row>
    <row r="8" spans="1:3" s="14" customFormat="1" ht="15.75" thickTop="1" x14ac:dyDescent="0.25">
      <c r="A8" s="22"/>
      <c r="C8" s="10"/>
    </row>
    <row r="9" spans="1:3" ht="15.75" thickBot="1" x14ac:dyDescent="0.3">
      <c r="A9" s="6">
        <v>5200</v>
      </c>
      <c r="C9" t="s">
        <v>54</v>
      </c>
    </row>
    <row r="10" spans="1:3" ht="15.75" thickTop="1" x14ac:dyDescent="0.25">
      <c r="A10" s="37"/>
    </row>
    <row r="12" spans="1:3" ht="18.75" x14ac:dyDescent="0.3">
      <c r="A12" s="4">
        <v>2016</v>
      </c>
    </row>
    <row r="13" spans="1:3" x14ac:dyDescent="0.25">
      <c r="A13" s="28">
        <v>1500</v>
      </c>
      <c r="C13" t="s">
        <v>35</v>
      </c>
    </row>
    <row r="14" spans="1:3" x14ac:dyDescent="0.25">
      <c r="A14" s="28">
        <v>0</v>
      </c>
      <c r="C14" t="s">
        <v>73</v>
      </c>
    </row>
    <row r="15" spans="1:3" x14ac:dyDescent="0.25">
      <c r="A15" s="32">
        <v>3000</v>
      </c>
      <c r="C15" t="s">
        <v>102</v>
      </c>
    </row>
    <row r="16" spans="1:3" ht="15.75" thickBot="1" x14ac:dyDescent="0.3">
      <c r="A16" s="33">
        <f>SUM(A13:A15)</f>
        <v>4500</v>
      </c>
    </row>
    <row r="17" spans="1:6" ht="15.75" thickTop="1" x14ac:dyDescent="0.25">
      <c r="A17" s="32"/>
    </row>
    <row r="18" spans="1:6" ht="15.75" thickBot="1" x14ac:dyDescent="0.3">
      <c r="A18" s="6">
        <v>4500</v>
      </c>
      <c r="C18" t="s">
        <v>53</v>
      </c>
    </row>
    <row r="19" spans="1:6" ht="15.75" thickTop="1" x14ac:dyDescent="0.25"/>
    <row r="22" spans="1:6" x14ac:dyDescent="0.25">
      <c r="C22" s="41" t="s">
        <v>48</v>
      </c>
      <c r="D22" s="41" t="s">
        <v>49</v>
      </c>
    </row>
    <row r="23" spans="1:6" x14ac:dyDescent="0.25">
      <c r="A23">
        <v>2016</v>
      </c>
      <c r="D23" s="1">
        <v>4500</v>
      </c>
      <c r="F23" t="s">
        <v>114</v>
      </c>
    </row>
    <row r="24" spans="1:6" x14ac:dyDescent="0.25">
      <c r="A24">
        <v>2015</v>
      </c>
      <c r="D24" s="2">
        <v>2500</v>
      </c>
      <c r="F24" s="44" t="s">
        <v>71</v>
      </c>
    </row>
    <row r="25" spans="1:6" x14ac:dyDescent="0.25">
      <c r="A25">
        <v>2014</v>
      </c>
      <c r="C25" s="2">
        <v>1418.47</v>
      </c>
      <c r="D25" s="2">
        <v>4000</v>
      </c>
      <c r="F25" t="s">
        <v>72</v>
      </c>
    </row>
    <row r="58" spans="10:10" x14ac:dyDescent="0.25">
      <c r="J58" s="18"/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Layout" zoomScaleNormal="100" workbookViewId="0">
      <selection activeCell="G17" sqref="G17"/>
    </sheetView>
  </sheetViews>
  <sheetFormatPr defaultRowHeight="15" x14ac:dyDescent="0.25"/>
  <cols>
    <col min="1" max="1" width="10.85546875" customWidth="1"/>
    <col min="2" max="2" width="2.7109375" customWidth="1"/>
    <col min="3" max="3" width="11.140625" customWidth="1"/>
    <col min="4" max="5" width="10.5703125" bestFit="1" customWidth="1"/>
  </cols>
  <sheetData>
    <row r="1" spans="1:6" x14ac:dyDescent="0.25">
      <c r="A1" t="s">
        <v>14</v>
      </c>
    </row>
    <row r="3" spans="1:6" ht="18.75" x14ac:dyDescent="0.3">
      <c r="A3" s="21">
        <v>2015</v>
      </c>
    </row>
    <row r="4" spans="1:6" ht="15.75" thickBot="1" x14ac:dyDescent="0.3">
      <c r="A4" s="6">
        <v>14025</v>
      </c>
      <c r="C4" t="s">
        <v>50</v>
      </c>
    </row>
    <row r="5" spans="1:6" ht="15.75" thickTop="1" x14ac:dyDescent="0.25"/>
    <row r="6" spans="1:6" ht="15.75" thickBot="1" x14ac:dyDescent="0.3">
      <c r="A6" s="6">
        <f>A4</f>
        <v>14025</v>
      </c>
      <c r="C6" t="s">
        <v>54</v>
      </c>
    </row>
    <row r="7" spans="1:6" ht="15.75" thickTop="1" x14ac:dyDescent="0.25">
      <c r="A7" s="2"/>
    </row>
    <row r="9" spans="1:6" ht="18.75" x14ac:dyDescent="0.3">
      <c r="A9" s="4">
        <v>2016</v>
      </c>
    </row>
    <row r="10" spans="1:6" ht="15.75" thickBot="1" x14ac:dyDescent="0.3">
      <c r="A10" s="13">
        <f>A6+F10</f>
        <v>14726.25</v>
      </c>
      <c r="C10" t="s">
        <v>43</v>
      </c>
      <c r="F10" s="11">
        <f>14025*5%</f>
        <v>701.25</v>
      </c>
    </row>
    <row r="11" spans="1:6" ht="19.5" thickTop="1" x14ac:dyDescent="0.3">
      <c r="A11" s="4"/>
    </row>
    <row r="12" spans="1:6" ht="15.75" thickBot="1" x14ac:dyDescent="0.3">
      <c r="A12" s="6">
        <v>14800</v>
      </c>
      <c r="C12" t="s">
        <v>53</v>
      </c>
    </row>
    <row r="13" spans="1:6" ht="15.75" thickTop="1" x14ac:dyDescent="0.25"/>
    <row r="19" spans="1:4" x14ac:dyDescent="0.25">
      <c r="C19" s="41" t="s">
        <v>48</v>
      </c>
      <c r="D19" s="41" t="s">
        <v>49</v>
      </c>
    </row>
    <row r="20" spans="1:4" x14ac:dyDescent="0.25">
      <c r="A20">
        <v>2016</v>
      </c>
      <c r="D20" s="1">
        <v>14800</v>
      </c>
    </row>
    <row r="21" spans="1:4" x14ac:dyDescent="0.25">
      <c r="A21">
        <v>2015</v>
      </c>
      <c r="D21" s="2">
        <v>14800</v>
      </c>
    </row>
    <row r="22" spans="1:4" x14ac:dyDescent="0.25">
      <c r="A22">
        <v>2014</v>
      </c>
      <c r="C22" s="2">
        <v>14025</v>
      </c>
      <c r="D22" s="2">
        <v>14125</v>
      </c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Normal="100" workbookViewId="0">
      <selection activeCell="D12" sqref="D12"/>
    </sheetView>
  </sheetViews>
  <sheetFormatPr defaultRowHeight="15" x14ac:dyDescent="0.25"/>
  <cols>
    <col min="1" max="1" width="11.42578125" customWidth="1"/>
    <col min="2" max="2" width="2.5703125" customWidth="1"/>
    <col min="3" max="3" width="10.42578125" customWidth="1"/>
    <col min="4" max="5" width="10.5703125" bestFit="1" customWidth="1"/>
  </cols>
  <sheetData>
    <row r="1" spans="1:3" x14ac:dyDescent="0.25">
      <c r="A1" t="s">
        <v>9</v>
      </c>
    </row>
    <row r="3" spans="1:3" ht="18.75" x14ac:dyDescent="0.3">
      <c r="A3" s="4">
        <v>2015</v>
      </c>
    </row>
    <row r="4" spans="1:3" x14ac:dyDescent="0.25">
      <c r="A4" s="9">
        <v>2335.39</v>
      </c>
      <c r="C4" t="s">
        <v>50</v>
      </c>
    </row>
    <row r="5" spans="1:3" x14ac:dyDescent="0.25">
      <c r="A5" s="9">
        <v>500</v>
      </c>
      <c r="C5" t="s">
        <v>74</v>
      </c>
    </row>
    <row r="6" spans="1:3" x14ac:dyDescent="0.25">
      <c r="A6" s="9">
        <v>0</v>
      </c>
      <c r="C6" t="s">
        <v>44</v>
      </c>
    </row>
    <row r="7" spans="1:3" x14ac:dyDescent="0.25">
      <c r="A7" s="9">
        <v>650</v>
      </c>
      <c r="C7" t="s">
        <v>104</v>
      </c>
    </row>
    <row r="8" spans="1:3" ht="15.75" thickBot="1" x14ac:dyDescent="0.3">
      <c r="A8" s="8">
        <f>SUM(A4:A7)</f>
        <v>3485.39</v>
      </c>
    </row>
    <row r="9" spans="1:3" ht="15.75" thickTop="1" x14ac:dyDescent="0.25">
      <c r="A9" s="9"/>
    </row>
    <row r="10" spans="1:3" ht="15.75" thickBot="1" x14ac:dyDescent="0.3">
      <c r="A10" s="6">
        <v>3500</v>
      </c>
      <c r="C10" t="s">
        <v>54</v>
      </c>
    </row>
    <row r="11" spans="1:3" ht="15.75" thickTop="1" x14ac:dyDescent="0.25">
      <c r="A11" s="16"/>
    </row>
    <row r="13" spans="1:3" ht="18.75" x14ac:dyDescent="0.3">
      <c r="A13" s="4">
        <v>2016</v>
      </c>
    </row>
    <row r="14" spans="1:3" s="14" customFormat="1" x14ac:dyDescent="0.25">
      <c r="A14" s="28">
        <v>400</v>
      </c>
      <c r="C14" s="14" t="s">
        <v>103</v>
      </c>
    </row>
    <row r="15" spans="1:3" x14ac:dyDescent="0.25">
      <c r="A15" s="9">
        <f>2*400</f>
        <v>800</v>
      </c>
      <c r="C15" t="s">
        <v>77</v>
      </c>
    </row>
    <row r="16" spans="1:3" x14ac:dyDescent="0.25">
      <c r="A16" s="9">
        <f>2*375</f>
        <v>750</v>
      </c>
      <c r="C16" t="s">
        <v>75</v>
      </c>
    </row>
    <row r="17" spans="1:5" x14ac:dyDescent="0.25">
      <c r="A17" s="16">
        <v>0</v>
      </c>
      <c r="C17" t="s">
        <v>76</v>
      </c>
    </row>
    <row r="18" spans="1:5" x14ac:dyDescent="0.25">
      <c r="A18" s="16">
        <v>0</v>
      </c>
      <c r="C18" t="s">
        <v>78</v>
      </c>
    </row>
    <row r="19" spans="1:5" s="14" customFormat="1" x14ac:dyDescent="0.25">
      <c r="A19" s="19">
        <v>1500</v>
      </c>
      <c r="C19" s="14" t="s">
        <v>31</v>
      </c>
    </row>
    <row r="20" spans="1:5" ht="15.75" thickBot="1" x14ac:dyDescent="0.3">
      <c r="A20" s="20">
        <f>SUM(A14:A19)</f>
        <v>3450</v>
      </c>
    </row>
    <row r="21" spans="1:5" s="14" customFormat="1" ht="15.75" thickTop="1" x14ac:dyDescent="0.25">
      <c r="A21" s="10"/>
    </row>
    <row r="22" spans="1:5" ht="15.75" thickBot="1" x14ac:dyDescent="0.3">
      <c r="A22" s="13">
        <v>3500</v>
      </c>
      <c r="C22" t="s">
        <v>53</v>
      </c>
    </row>
    <row r="23" spans="1:5" ht="15" customHeight="1" thickTop="1" x14ac:dyDescent="0.3">
      <c r="A23" s="4"/>
    </row>
    <row r="24" spans="1:5" ht="15" customHeight="1" x14ac:dyDescent="0.3">
      <c r="A24" s="4"/>
    </row>
    <row r="25" spans="1:5" ht="15" customHeight="1" x14ac:dyDescent="0.3">
      <c r="A25" s="4"/>
    </row>
    <row r="26" spans="1:5" x14ac:dyDescent="0.25">
      <c r="C26" s="41" t="s">
        <v>48</v>
      </c>
      <c r="D26" s="41" t="s">
        <v>49</v>
      </c>
    </row>
    <row r="27" spans="1:5" x14ac:dyDescent="0.25">
      <c r="A27">
        <v>2016</v>
      </c>
      <c r="D27" s="1">
        <v>3500</v>
      </c>
    </row>
    <row r="28" spans="1:5" x14ac:dyDescent="0.25">
      <c r="A28">
        <v>2015</v>
      </c>
      <c r="D28" s="2">
        <v>3000</v>
      </c>
      <c r="E28" t="s">
        <v>115</v>
      </c>
    </row>
    <row r="29" spans="1:5" x14ac:dyDescent="0.25">
      <c r="A29">
        <v>2014</v>
      </c>
      <c r="C29" s="2">
        <v>12604.78</v>
      </c>
      <c r="D29" s="2">
        <v>1500</v>
      </c>
    </row>
    <row r="30" spans="1:5" x14ac:dyDescent="0.25">
      <c r="A30" s="9"/>
    </row>
  </sheetData>
  <pageMargins left="0.7" right="0.7" top="0.75" bottom="0.75" header="0.3" footer="0.3"/>
  <pageSetup orientation="portrait" r:id="rId1"/>
  <headerFooter>
    <oddHeader xml:space="preserve">&amp;R9/17/2015
</oddHeader>
    <oddFooter>&amp;L&amp;Z&amp;F&amp;A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Layout" zoomScaleNormal="100" workbookViewId="0">
      <selection activeCell="E23" sqref="E23"/>
    </sheetView>
  </sheetViews>
  <sheetFormatPr defaultRowHeight="15" x14ac:dyDescent="0.25"/>
  <cols>
    <col min="1" max="1" width="11.140625" customWidth="1"/>
    <col min="2" max="2" width="3.7109375" customWidth="1"/>
    <col min="5" max="6" width="10.5703125" bestFit="1" customWidth="1"/>
  </cols>
  <sheetData>
    <row r="1" spans="1:3" x14ac:dyDescent="0.25">
      <c r="A1" t="s">
        <v>10</v>
      </c>
    </row>
    <row r="3" spans="1:3" ht="18.75" x14ac:dyDescent="0.3">
      <c r="A3" s="4">
        <v>2015</v>
      </c>
    </row>
    <row r="4" spans="1:3" x14ac:dyDescent="0.25">
      <c r="A4" s="1">
        <v>0</v>
      </c>
      <c r="C4" t="s">
        <v>50</v>
      </c>
    </row>
    <row r="6" spans="1:3" ht="15.75" thickBot="1" x14ac:dyDescent="0.3">
      <c r="A6" s="6">
        <v>0</v>
      </c>
      <c r="C6" t="s">
        <v>54</v>
      </c>
    </row>
    <row r="7" spans="1:3" ht="15.75" thickTop="1" x14ac:dyDescent="0.25"/>
    <row r="9" spans="1:3" ht="18.75" x14ac:dyDescent="0.3">
      <c r="A9" s="4">
        <v>2016</v>
      </c>
    </row>
    <row r="10" spans="1:3" ht="15.75" thickBot="1" x14ac:dyDescent="0.3">
      <c r="A10" s="6">
        <v>0</v>
      </c>
      <c r="C10" t="s">
        <v>53</v>
      </c>
    </row>
    <row r="11" spans="1:3" ht="15.75" thickTop="1" x14ac:dyDescent="0.25"/>
    <row r="17" spans="1:4" x14ac:dyDescent="0.25">
      <c r="C17" s="41" t="s">
        <v>48</v>
      </c>
      <c r="D17" s="41" t="s">
        <v>49</v>
      </c>
    </row>
    <row r="18" spans="1:4" x14ac:dyDescent="0.25">
      <c r="A18">
        <v>2016</v>
      </c>
      <c r="C18" s="45"/>
      <c r="D18" s="12">
        <v>0</v>
      </c>
    </row>
    <row r="19" spans="1:4" x14ac:dyDescent="0.25">
      <c r="A19">
        <v>2015</v>
      </c>
      <c r="C19" s="45"/>
      <c r="D19" s="46">
        <v>0</v>
      </c>
    </row>
    <row r="20" spans="1:4" x14ac:dyDescent="0.25">
      <c r="A20">
        <v>2014</v>
      </c>
      <c r="C20" s="46">
        <v>0</v>
      </c>
      <c r="D20" s="46">
        <v>0</v>
      </c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Layout" zoomScaleNormal="100" workbookViewId="0">
      <selection activeCell="F21" sqref="F21"/>
    </sheetView>
  </sheetViews>
  <sheetFormatPr defaultRowHeight="15" x14ac:dyDescent="0.25"/>
  <cols>
    <col min="1" max="1" width="10.5703125" bestFit="1" customWidth="1"/>
    <col min="2" max="2" width="2.85546875" customWidth="1"/>
    <col min="3" max="3" width="10.5703125" customWidth="1"/>
    <col min="4" max="5" width="10.5703125" bestFit="1" customWidth="1"/>
  </cols>
  <sheetData>
    <row r="1" spans="1:3" x14ac:dyDescent="0.25">
      <c r="A1" t="s">
        <v>20</v>
      </c>
    </row>
    <row r="3" spans="1:3" ht="18.75" x14ac:dyDescent="0.3">
      <c r="A3" s="21">
        <v>2015</v>
      </c>
    </row>
    <row r="4" spans="1:3" ht="15.75" thickBot="1" x14ac:dyDescent="0.3">
      <c r="A4" s="6">
        <v>6666.64</v>
      </c>
      <c r="C4" t="s">
        <v>50</v>
      </c>
    </row>
    <row r="5" spans="1:3" ht="15.75" thickTop="1" x14ac:dyDescent="0.25"/>
    <row r="6" spans="1:3" ht="15.75" thickBot="1" x14ac:dyDescent="0.3">
      <c r="A6" s="6">
        <v>10000</v>
      </c>
      <c r="C6" t="s">
        <v>54</v>
      </c>
    </row>
    <row r="7" spans="1:3" ht="15.75" thickTop="1" x14ac:dyDescent="0.25">
      <c r="A7" s="2"/>
    </row>
    <row r="9" spans="1:3" ht="18.75" x14ac:dyDescent="0.3">
      <c r="A9" s="4">
        <v>2016</v>
      </c>
    </row>
    <row r="10" spans="1:3" ht="15.75" thickBot="1" x14ac:dyDescent="0.3">
      <c r="A10" s="6">
        <v>10000</v>
      </c>
      <c r="C10" t="s">
        <v>53</v>
      </c>
    </row>
    <row r="11" spans="1:3" ht="15.75" thickTop="1" x14ac:dyDescent="0.25"/>
    <row r="13" spans="1:3" x14ac:dyDescent="0.25">
      <c r="A13" t="s">
        <v>46</v>
      </c>
    </row>
    <row r="14" spans="1:3" x14ac:dyDescent="0.25">
      <c r="A14" t="s">
        <v>47</v>
      </c>
    </row>
    <row r="17" spans="1:4" x14ac:dyDescent="0.25">
      <c r="C17" s="41" t="s">
        <v>48</v>
      </c>
      <c r="D17" s="41" t="s">
        <v>49</v>
      </c>
    </row>
    <row r="18" spans="1:4" x14ac:dyDescent="0.25">
      <c r="A18">
        <v>2016</v>
      </c>
      <c r="D18" s="1">
        <v>10000</v>
      </c>
    </row>
    <row r="19" spans="1:4" x14ac:dyDescent="0.25">
      <c r="A19">
        <v>2015</v>
      </c>
      <c r="D19" s="2">
        <v>10000</v>
      </c>
    </row>
    <row r="20" spans="1:4" x14ac:dyDescent="0.25">
      <c r="A20">
        <v>2014</v>
      </c>
      <c r="C20" s="2">
        <v>6849</v>
      </c>
      <c r="D20" s="2">
        <v>10000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Layout" zoomScaleNormal="100" workbookViewId="0">
      <selection activeCell="H23" sqref="H23"/>
    </sheetView>
  </sheetViews>
  <sheetFormatPr defaultRowHeight="15" x14ac:dyDescent="0.25"/>
  <cols>
    <col min="1" max="1" width="10.5703125" bestFit="1" customWidth="1"/>
    <col min="2" max="2" width="2.85546875" customWidth="1"/>
    <col min="4" max="4" width="10.5703125" bestFit="1" customWidth="1"/>
    <col min="5" max="5" width="2.28515625" customWidth="1"/>
  </cols>
  <sheetData>
    <row r="1" spans="1:6" x14ac:dyDescent="0.25">
      <c r="A1" t="s">
        <v>21</v>
      </c>
    </row>
    <row r="3" spans="1:6" ht="18.75" x14ac:dyDescent="0.3">
      <c r="A3" s="21">
        <v>2015</v>
      </c>
    </row>
    <row r="4" spans="1:6" x14ac:dyDescent="0.25">
      <c r="A4" s="9">
        <v>247.3</v>
      </c>
      <c r="C4" t="s">
        <v>50</v>
      </c>
    </row>
    <row r="5" spans="1:6" x14ac:dyDescent="0.25">
      <c r="A5" s="9">
        <f>-4*12.15</f>
        <v>-48.6</v>
      </c>
      <c r="C5" t="s">
        <v>83</v>
      </c>
    </row>
    <row r="6" spans="1:6" x14ac:dyDescent="0.25">
      <c r="A6" s="9">
        <f>-3*112.58</f>
        <v>-337.74</v>
      </c>
      <c r="C6" t="s">
        <v>81</v>
      </c>
    </row>
    <row r="7" spans="1:6" x14ac:dyDescent="0.25">
      <c r="A7" s="9">
        <f>-3*135.17</f>
        <v>-405.51</v>
      </c>
      <c r="C7" t="s">
        <v>82</v>
      </c>
    </row>
    <row r="8" spans="1:6" x14ac:dyDescent="0.25">
      <c r="A8" s="9">
        <f>-4*27</f>
        <v>-108</v>
      </c>
      <c r="C8" t="s">
        <v>84</v>
      </c>
    </row>
    <row r="9" spans="1:6" ht="15.75" thickBot="1" x14ac:dyDescent="0.3">
      <c r="A9" s="8">
        <f>SUM(A4:A8)</f>
        <v>-652.54999999999995</v>
      </c>
    </row>
    <row r="10" spans="1:6" ht="15.75" thickTop="1" x14ac:dyDescent="0.25"/>
    <row r="11" spans="1:6" ht="15.75" thickBot="1" x14ac:dyDescent="0.3">
      <c r="A11" s="6">
        <v>0</v>
      </c>
      <c r="C11" t="s">
        <v>54</v>
      </c>
      <c r="F11" t="s">
        <v>80</v>
      </c>
    </row>
    <row r="12" spans="1:6" ht="15.75" thickTop="1" x14ac:dyDescent="0.25">
      <c r="A12" s="9"/>
    </row>
    <row r="14" spans="1:6" ht="18.75" x14ac:dyDescent="0.3">
      <c r="A14" s="4">
        <v>2016</v>
      </c>
    </row>
    <row r="15" spans="1:6" ht="15.75" thickBot="1" x14ac:dyDescent="0.3">
      <c r="A15" s="6">
        <v>0</v>
      </c>
      <c r="C15" t="s">
        <v>53</v>
      </c>
      <c r="F15" t="s">
        <v>79</v>
      </c>
    </row>
    <row r="16" spans="1:6" ht="15.75" thickTop="1" x14ac:dyDescent="0.25"/>
    <row r="21" spans="1:6" x14ac:dyDescent="0.25">
      <c r="C21" s="41" t="s">
        <v>48</v>
      </c>
      <c r="D21" s="41" t="s">
        <v>49</v>
      </c>
    </row>
    <row r="22" spans="1:6" x14ac:dyDescent="0.25">
      <c r="A22">
        <v>2016</v>
      </c>
      <c r="D22" s="1">
        <v>0</v>
      </c>
    </row>
    <row r="23" spans="1:6" x14ac:dyDescent="0.25">
      <c r="A23">
        <v>2015</v>
      </c>
      <c r="D23" s="2">
        <v>0</v>
      </c>
    </row>
    <row r="24" spans="1:6" x14ac:dyDescent="0.25">
      <c r="A24">
        <v>2014</v>
      </c>
      <c r="C24" s="2">
        <v>-74.25</v>
      </c>
      <c r="D24" s="2">
        <v>0</v>
      </c>
      <c r="F24" t="s">
        <v>85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Layout" zoomScaleNormal="100" workbookViewId="0">
      <selection activeCell="D19" sqref="D19"/>
    </sheetView>
  </sheetViews>
  <sheetFormatPr defaultRowHeight="15" x14ac:dyDescent="0.25"/>
  <cols>
    <col min="1" max="1" width="11.42578125" customWidth="1"/>
    <col min="2" max="2" width="2.5703125" customWidth="1"/>
    <col min="3" max="3" width="11" customWidth="1"/>
    <col min="4" max="5" width="11.28515625" bestFit="1" customWidth="1"/>
    <col min="7" max="7" width="6.28515625" customWidth="1"/>
    <col min="8" max="8" width="8" bestFit="1" customWidth="1"/>
    <col min="10" max="10" width="9.5703125" bestFit="1" customWidth="1"/>
  </cols>
  <sheetData>
    <row r="1" spans="1:10" x14ac:dyDescent="0.25">
      <c r="A1" t="s">
        <v>15</v>
      </c>
    </row>
    <row r="3" spans="1:10" ht="18.75" x14ac:dyDescent="0.3">
      <c r="A3" s="4">
        <v>2015</v>
      </c>
    </row>
    <row r="4" spans="1:10" x14ac:dyDescent="0.25">
      <c r="A4" s="1">
        <v>-17192</v>
      </c>
      <c r="C4" t="s">
        <v>50</v>
      </c>
    </row>
    <row r="5" spans="1:10" x14ac:dyDescent="0.25">
      <c r="A5" s="9">
        <f>-E5</f>
        <v>-4298</v>
      </c>
      <c r="C5" t="s">
        <v>86</v>
      </c>
      <c r="E5" s="1">
        <f>2149*2</f>
        <v>4298</v>
      </c>
      <c r="F5" s="47" t="s">
        <v>87</v>
      </c>
      <c r="I5" s="1"/>
    </row>
    <row r="6" spans="1:10" x14ac:dyDescent="0.25">
      <c r="A6" s="9">
        <f>-E6</f>
        <v>-3030</v>
      </c>
      <c r="C6" t="s">
        <v>89</v>
      </c>
      <c r="E6" s="1">
        <f>3030*1</f>
        <v>3030</v>
      </c>
      <c r="F6" t="s">
        <v>109</v>
      </c>
      <c r="I6" s="1"/>
    </row>
    <row r="7" spans="1:10" ht="15.75" thickBot="1" x14ac:dyDescent="0.3">
      <c r="A7" s="3">
        <f>SUM(A4:A6)</f>
        <v>-24520</v>
      </c>
    </row>
    <row r="8" spans="1:10" ht="15.75" thickTop="1" x14ac:dyDescent="0.25">
      <c r="A8" s="2"/>
    </row>
    <row r="9" spans="1:10" ht="15.75" thickBot="1" x14ac:dyDescent="0.3">
      <c r="A9" s="6">
        <f>A7</f>
        <v>-24520</v>
      </c>
      <c r="C9" t="s">
        <v>54</v>
      </c>
    </row>
    <row r="10" spans="1:10" ht="15.75" thickTop="1" x14ac:dyDescent="0.25">
      <c r="A10" s="2"/>
    </row>
    <row r="12" spans="1:10" ht="18.75" x14ac:dyDescent="0.3">
      <c r="A12" s="4">
        <v>2016</v>
      </c>
    </row>
    <row r="13" spans="1:10" s="14" customFormat="1" x14ac:dyDescent="0.25">
      <c r="A13" s="34">
        <f>-E13</f>
        <v>-36360</v>
      </c>
      <c r="C13" s="14" t="s">
        <v>88</v>
      </c>
      <c r="E13" s="1">
        <f>3030*12</f>
        <v>36360</v>
      </c>
      <c r="I13" s="1"/>
    </row>
    <row r="14" spans="1:10" s="14" customFormat="1" x14ac:dyDescent="0.25">
      <c r="A14" s="52">
        <v>0</v>
      </c>
      <c r="C14" s="14" t="s">
        <v>110</v>
      </c>
      <c r="E14" s="1"/>
      <c r="H14" s="1"/>
      <c r="J14" s="35"/>
    </row>
    <row r="15" spans="1:10" s="14" customFormat="1" ht="15.75" thickBot="1" x14ac:dyDescent="0.3">
      <c r="A15" s="20">
        <f>SUM(A13:A14)</f>
        <v>-36360</v>
      </c>
      <c r="E15" s="1"/>
      <c r="I15" s="1"/>
    </row>
    <row r="16" spans="1:10" s="14" customFormat="1" ht="15.75" thickTop="1" x14ac:dyDescent="0.25">
      <c r="A16" s="10"/>
    </row>
    <row r="17" spans="1:5" ht="15.75" thickBot="1" x14ac:dyDescent="0.3">
      <c r="A17" s="53">
        <f>A15</f>
        <v>-36360</v>
      </c>
      <c r="C17" t="s">
        <v>53</v>
      </c>
    </row>
    <row r="18" spans="1:5" ht="15.75" thickTop="1" x14ac:dyDescent="0.25">
      <c r="A18" s="10"/>
    </row>
    <row r="19" spans="1:5" x14ac:dyDescent="0.25">
      <c r="A19" s="9"/>
    </row>
    <row r="20" spans="1:5" x14ac:dyDescent="0.25">
      <c r="A20" s="24" t="s">
        <v>18</v>
      </c>
    </row>
    <row r="21" spans="1:5" x14ac:dyDescent="0.25">
      <c r="A21" s="25" t="s">
        <v>19</v>
      </c>
    </row>
    <row r="22" spans="1:5" x14ac:dyDescent="0.25">
      <c r="A22" s="23">
        <v>1882</v>
      </c>
      <c r="C22" t="s">
        <v>45</v>
      </c>
    </row>
    <row r="23" spans="1:5" x14ac:dyDescent="0.25">
      <c r="A23" s="23">
        <v>2015.5</v>
      </c>
      <c r="C23" t="s">
        <v>91</v>
      </c>
    </row>
    <row r="24" spans="1:5" x14ac:dyDescent="0.25">
      <c r="A24" s="23">
        <v>2149</v>
      </c>
      <c r="C24" t="s">
        <v>90</v>
      </c>
    </row>
    <row r="25" spans="1:5" x14ac:dyDescent="0.25">
      <c r="A25" s="23">
        <v>3030</v>
      </c>
      <c r="C25" t="s">
        <v>92</v>
      </c>
    </row>
    <row r="28" spans="1:5" x14ac:dyDescent="0.25">
      <c r="C28" s="38" t="s">
        <v>48</v>
      </c>
      <c r="D28" s="38" t="s">
        <v>49</v>
      </c>
    </row>
    <row r="29" spans="1:5" x14ac:dyDescent="0.25">
      <c r="A29">
        <v>2016</v>
      </c>
    </row>
    <row r="30" spans="1:5" x14ac:dyDescent="0.25">
      <c r="A30">
        <v>2015</v>
      </c>
      <c r="D30" s="2">
        <v>-29000</v>
      </c>
      <c r="E30" t="s">
        <v>116</v>
      </c>
    </row>
    <row r="31" spans="1:5" x14ac:dyDescent="0.25">
      <c r="A31">
        <v>2014</v>
      </c>
      <c r="C31" s="2">
        <v>-25788</v>
      </c>
      <c r="D31" s="2">
        <v>-25790</v>
      </c>
    </row>
  </sheetData>
  <pageMargins left="0.7" right="0.7" top="0.75" bottom="0.75" header="0.3" footer="0.3"/>
  <pageSetup orientation="portrait" r:id="rId1"/>
  <headerFooter>
    <oddHeader>&amp;R9/22/2015</oddHead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view="pageLayout" zoomScaleNormal="100" workbookViewId="0">
      <selection activeCell="F17" sqref="F17"/>
    </sheetView>
  </sheetViews>
  <sheetFormatPr defaultRowHeight="15" x14ac:dyDescent="0.25"/>
  <cols>
    <col min="1" max="1" width="11.140625" customWidth="1"/>
    <col min="2" max="2" width="4.28515625" customWidth="1"/>
    <col min="4" max="5" width="10.5703125" bestFit="1" customWidth="1"/>
  </cols>
  <sheetData>
    <row r="1" spans="1:3" x14ac:dyDescent="0.25">
      <c r="A1" t="s">
        <v>12</v>
      </c>
    </row>
    <row r="3" spans="1:3" ht="18.75" x14ac:dyDescent="0.3">
      <c r="A3" s="4">
        <v>2015</v>
      </c>
    </row>
    <row r="4" spans="1:3" x14ac:dyDescent="0.25">
      <c r="A4" s="9">
        <v>0</v>
      </c>
      <c r="C4" t="s">
        <v>50</v>
      </c>
    </row>
    <row r="5" spans="1:3" x14ac:dyDescent="0.25">
      <c r="A5" s="9">
        <v>0</v>
      </c>
      <c r="C5" t="s">
        <v>36</v>
      </c>
    </row>
    <row r="6" spans="1:3" x14ac:dyDescent="0.25">
      <c r="A6" s="9">
        <v>0</v>
      </c>
      <c r="C6" t="s">
        <v>93</v>
      </c>
    </row>
    <row r="7" spans="1:3" x14ac:dyDescent="0.25">
      <c r="A7" s="9">
        <v>100</v>
      </c>
      <c r="C7" t="s">
        <v>94</v>
      </c>
    </row>
    <row r="8" spans="1:3" ht="15.75" thickBot="1" x14ac:dyDescent="0.3">
      <c r="A8" s="8">
        <f>SUM(A4:A7)</f>
        <v>100</v>
      </c>
    </row>
    <row r="9" spans="1:3" ht="15.75" thickTop="1" x14ac:dyDescent="0.25">
      <c r="A9" s="9"/>
    </row>
    <row r="10" spans="1:3" ht="15.75" thickBot="1" x14ac:dyDescent="0.3">
      <c r="A10" s="6">
        <v>100</v>
      </c>
      <c r="C10" t="s">
        <v>54</v>
      </c>
    </row>
    <row r="11" spans="1:3" ht="15.75" thickTop="1" x14ac:dyDescent="0.25">
      <c r="A11" s="2"/>
    </row>
    <row r="12" spans="1:3" x14ac:dyDescent="0.25">
      <c r="A12" s="2"/>
    </row>
    <row r="14" spans="1:3" ht="18.75" x14ac:dyDescent="0.3">
      <c r="A14" s="4">
        <v>2016</v>
      </c>
    </row>
    <row r="15" spans="1:3" ht="15.75" thickBot="1" x14ac:dyDescent="0.3">
      <c r="A15" s="6">
        <v>100</v>
      </c>
      <c r="C15" t="s">
        <v>53</v>
      </c>
    </row>
    <row r="16" spans="1:3" ht="15.75" thickTop="1" x14ac:dyDescent="0.25"/>
    <row r="25" spans="1:4" x14ac:dyDescent="0.25">
      <c r="C25" s="41" t="s">
        <v>48</v>
      </c>
      <c r="D25" s="41" t="s">
        <v>49</v>
      </c>
    </row>
    <row r="26" spans="1:4" x14ac:dyDescent="0.25">
      <c r="A26">
        <v>2016</v>
      </c>
      <c r="D26" s="1">
        <v>100</v>
      </c>
    </row>
    <row r="27" spans="1:4" x14ac:dyDescent="0.25">
      <c r="A27">
        <v>2015</v>
      </c>
      <c r="D27" s="2">
        <v>100</v>
      </c>
    </row>
    <row r="28" spans="1:4" x14ac:dyDescent="0.25">
      <c r="A28">
        <v>2014</v>
      </c>
      <c r="C28" s="2">
        <v>83.97</v>
      </c>
      <c r="D28" s="2">
        <v>100</v>
      </c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zoomScaleNormal="100" workbookViewId="0">
      <selection activeCell="G17" sqref="G17"/>
    </sheetView>
  </sheetViews>
  <sheetFormatPr defaultRowHeight="15" x14ac:dyDescent="0.25"/>
  <cols>
    <col min="1" max="1" width="11.140625" customWidth="1"/>
    <col min="2" max="2" width="4.28515625" customWidth="1"/>
    <col min="4" max="4" width="10.5703125" bestFit="1" customWidth="1"/>
    <col min="5" max="5" width="2" customWidth="1"/>
  </cols>
  <sheetData>
    <row r="1" spans="1:3" x14ac:dyDescent="0.25">
      <c r="A1" t="s">
        <v>13</v>
      </c>
    </row>
    <row r="3" spans="1:3" ht="18.75" x14ac:dyDescent="0.3">
      <c r="A3" s="4">
        <v>2015</v>
      </c>
    </row>
    <row r="4" spans="1:3" x14ac:dyDescent="0.25">
      <c r="A4" s="9">
        <v>363.93</v>
      </c>
      <c r="C4" t="s">
        <v>50</v>
      </c>
    </row>
    <row r="5" spans="1:3" x14ac:dyDescent="0.25">
      <c r="A5" s="9">
        <f>4*40</f>
        <v>160</v>
      </c>
      <c r="C5" t="s">
        <v>37</v>
      </c>
    </row>
    <row r="6" spans="1:3" ht="15.75" thickBot="1" x14ac:dyDescent="0.3">
      <c r="A6" s="8">
        <f>SUM(A4:A5)</f>
        <v>523.93000000000006</v>
      </c>
    </row>
    <row r="7" spans="1:3" ht="15.75" thickTop="1" x14ac:dyDescent="0.25">
      <c r="A7" s="9"/>
    </row>
    <row r="8" spans="1:3" ht="15.75" thickBot="1" x14ac:dyDescent="0.3">
      <c r="A8" s="6">
        <v>550</v>
      </c>
      <c r="C8" t="s">
        <v>54</v>
      </c>
    </row>
    <row r="9" spans="1:3" ht="15.75" thickTop="1" x14ac:dyDescent="0.25"/>
    <row r="10" spans="1:3" ht="15" customHeight="1" x14ac:dyDescent="0.25"/>
    <row r="11" spans="1:3" ht="18.75" x14ac:dyDescent="0.3">
      <c r="A11" s="4">
        <v>2016</v>
      </c>
    </row>
    <row r="12" spans="1:3" ht="15" customHeight="1" thickBot="1" x14ac:dyDescent="0.3">
      <c r="A12" s="17">
        <f>12*50</f>
        <v>600</v>
      </c>
      <c r="C12" t="s">
        <v>95</v>
      </c>
    </row>
    <row r="13" spans="1:3" ht="15" customHeight="1" thickTop="1" x14ac:dyDescent="0.3">
      <c r="A13" s="4"/>
    </row>
    <row r="14" spans="1:3" ht="15.75" thickBot="1" x14ac:dyDescent="0.3">
      <c r="A14" s="6">
        <v>600</v>
      </c>
      <c r="C14" t="s">
        <v>53</v>
      </c>
    </row>
    <row r="15" spans="1:3" ht="15.75" thickTop="1" x14ac:dyDescent="0.25"/>
    <row r="22" spans="1:6" x14ac:dyDescent="0.25">
      <c r="C22" s="41" t="s">
        <v>48</v>
      </c>
      <c r="D22" s="41" t="s">
        <v>49</v>
      </c>
    </row>
    <row r="23" spans="1:6" x14ac:dyDescent="0.25">
      <c r="A23">
        <v>2016</v>
      </c>
      <c r="D23" s="1">
        <v>600</v>
      </c>
    </row>
    <row r="24" spans="1:6" x14ac:dyDescent="0.25">
      <c r="A24">
        <v>2015</v>
      </c>
      <c r="D24" s="2">
        <v>600</v>
      </c>
    </row>
    <row r="25" spans="1:6" x14ac:dyDescent="0.25">
      <c r="A25">
        <v>2014</v>
      </c>
      <c r="C25" s="2">
        <v>647.4</v>
      </c>
      <c r="D25" s="2">
        <v>350</v>
      </c>
      <c r="F25" t="s">
        <v>57</v>
      </c>
    </row>
    <row r="26" spans="1:6" x14ac:dyDescent="0.25">
      <c r="F26" t="s">
        <v>58</v>
      </c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Layout" zoomScaleNormal="100" workbookViewId="0">
      <selection activeCell="G18" sqref="G18"/>
    </sheetView>
  </sheetViews>
  <sheetFormatPr defaultRowHeight="15" x14ac:dyDescent="0.25"/>
  <cols>
    <col min="1" max="1" width="10.5703125" bestFit="1" customWidth="1"/>
    <col min="2" max="2" width="2.7109375" customWidth="1"/>
    <col min="3" max="3" width="10.5703125" customWidth="1"/>
    <col min="4" max="5" width="10.5703125" bestFit="1" customWidth="1"/>
  </cols>
  <sheetData>
    <row r="1" spans="1:3" x14ac:dyDescent="0.25">
      <c r="A1" t="s">
        <v>1</v>
      </c>
    </row>
    <row r="3" spans="1:3" ht="18.75" x14ac:dyDescent="0.3">
      <c r="A3" s="4">
        <v>2015</v>
      </c>
    </row>
    <row r="4" spans="1:3" x14ac:dyDescent="0.25">
      <c r="A4" s="1">
        <v>9251.1</v>
      </c>
      <c r="C4" t="s">
        <v>50</v>
      </c>
    </row>
    <row r="5" spans="1:3" x14ac:dyDescent="0.25">
      <c r="A5" s="1">
        <f>3*156.25</f>
        <v>468.75</v>
      </c>
      <c r="C5" t="s">
        <v>23</v>
      </c>
    </row>
    <row r="6" spans="1:3" x14ac:dyDescent="0.25">
      <c r="A6" s="48">
        <v>500</v>
      </c>
      <c r="C6" t="s">
        <v>24</v>
      </c>
    </row>
    <row r="7" spans="1:3" ht="15.75" thickBot="1" x14ac:dyDescent="0.3">
      <c r="A7" s="8">
        <f>SUM(A4:A6)</f>
        <v>10219.85</v>
      </c>
    </row>
    <row r="8" spans="1:3" ht="15.75" thickTop="1" x14ac:dyDescent="0.25"/>
    <row r="9" spans="1:3" ht="15.75" thickBot="1" x14ac:dyDescent="0.3">
      <c r="A9" s="49">
        <v>10300</v>
      </c>
      <c r="C9" t="s">
        <v>54</v>
      </c>
    </row>
    <row r="10" spans="1:3" ht="15.75" thickTop="1" x14ac:dyDescent="0.25">
      <c r="A10" s="16"/>
    </row>
    <row r="12" spans="1:3" ht="18.75" x14ac:dyDescent="0.3">
      <c r="A12" s="4">
        <v>2016</v>
      </c>
    </row>
    <row r="13" spans="1:3" x14ac:dyDescent="0.25">
      <c r="A13" s="1">
        <f>8*156.25</f>
        <v>1250</v>
      </c>
      <c r="C13" t="s">
        <v>25</v>
      </c>
    </row>
    <row r="14" spans="1:3" x14ac:dyDescent="0.25">
      <c r="A14" s="1">
        <v>2500</v>
      </c>
      <c r="C14" t="s">
        <v>16</v>
      </c>
    </row>
    <row r="15" spans="1:3" x14ac:dyDescent="0.25">
      <c r="A15" s="1">
        <v>500</v>
      </c>
      <c r="C15" t="s">
        <v>17</v>
      </c>
    </row>
    <row r="16" spans="1:3" x14ac:dyDescent="0.25">
      <c r="A16" s="1">
        <v>0</v>
      </c>
      <c r="C16" t="s">
        <v>60</v>
      </c>
    </row>
    <row r="17" spans="1:5" x14ac:dyDescent="0.25">
      <c r="A17" s="1">
        <v>0</v>
      </c>
      <c r="C17" t="s">
        <v>38</v>
      </c>
    </row>
    <row r="18" spans="1:5" x14ac:dyDescent="0.25">
      <c r="A18" s="1">
        <v>250</v>
      </c>
      <c r="C18" t="s">
        <v>98</v>
      </c>
    </row>
    <row r="19" spans="1:5" ht="15.75" thickBot="1" x14ac:dyDescent="0.3">
      <c r="A19" s="8">
        <f>SUM(A13:A18)</f>
        <v>4500</v>
      </c>
    </row>
    <row r="20" spans="1:5" ht="15.75" thickTop="1" x14ac:dyDescent="0.25"/>
    <row r="21" spans="1:5" ht="15.75" thickBot="1" x14ac:dyDescent="0.3">
      <c r="A21" s="49">
        <v>4500</v>
      </c>
      <c r="C21" t="s">
        <v>53</v>
      </c>
    </row>
    <row r="22" spans="1:5" ht="15.75" thickTop="1" x14ac:dyDescent="0.25"/>
    <row r="25" spans="1:5" x14ac:dyDescent="0.25">
      <c r="C25" s="41" t="s">
        <v>48</v>
      </c>
      <c r="D25" s="41" t="s">
        <v>49</v>
      </c>
    </row>
    <row r="26" spans="1:5" x14ac:dyDescent="0.25">
      <c r="A26">
        <v>2016</v>
      </c>
      <c r="D26" s="1">
        <v>4500</v>
      </c>
    </row>
    <row r="27" spans="1:5" x14ac:dyDescent="0.25">
      <c r="A27">
        <v>2015</v>
      </c>
      <c r="D27" s="2">
        <v>7300</v>
      </c>
      <c r="E27" t="s">
        <v>96</v>
      </c>
    </row>
    <row r="28" spans="1:5" x14ac:dyDescent="0.25">
      <c r="A28">
        <v>2014</v>
      </c>
      <c r="C28" s="2">
        <v>4816.3500000000004</v>
      </c>
      <c r="D28" s="2">
        <v>7200</v>
      </c>
      <c r="E28" t="s">
        <v>97</v>
      </c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zoomScaleNormal="100" workbookViewId="0">
      <selection activeCell="I26" sqref="I26"/>
    </sheetView>
  </sheetViews>
  <sheetFormatPr defaultRowHeight="15" x14ac:dyDescent="0.25"/>
  <cols>
    <col min="1" max="1" width="11.5703125" customWidth="1"/>
    <col min="2" max="2" width="2.85546875" customWidth="1"/>
    <col min="3" max="3" width="9.85546875" customWidth="1"/>
    <col min="4" max="4" width="10.5703125" bestFit="1" customWidth="1"/>
    <col min="5" max="5" width="2.85546875" customWidth="1"/>
  </cols>
  <sheetData>
    <row r="1" spans="1:5" x14ac:dyDescent="0.25">
      <c r="A1" t="s">
        <v>2</v>
      </c>
    </row>
    <row r="3" spans="1:5" ht="18.75" x14ac:dyDescent="0.3">
      <c r="A3" s="4">
        <v>2015</v>
      </c>
    </row>
    <row r="4" spans="1:5" x14ac:dyDescent="0.25">
      <c r="A4" s="1">
        <v>2560</v>
      </c>
      <c r="C4" t="s">
        <v>50</v>
      </c>
    </row>
    <row r="5" spans="1:5" x14ac:dyDescent="0.25">
      <c r="A5" s="1">
        <v>0</v>
      </c>
      <c r="C5" t="s">
        <v>59</v>
      </c>
    </row>
    <row r="6" spans="1:5" x14ac:dyDescent="0.25">
      <c r="A6" s="1">
        <f>4*275</f>
        <v>1100</v>
      </c>
      <c r="C6" t="s">
        <v>105</v>
      </c>
    </row>
    <row r="7" spans="1:5" x14ac:dyDescent="0.25">
      <c r="A7" s="1">
        <v>500</v>
      </c>
      <c r="C7" t="s">
        <v>31</v>
      </c>
    </row>
    <row r="8" spans="1:5" ht="15.75" thickBot="1" x14ac:dyDescent="0.3">
      <c r="A8" s="8">
        <f>SUM(A4:A7)</f>
        <v>4160</v>
      </c>
    </row>
    <row r="9" spans="1:5" ht="15.75" thickTop="1" x14ac:dyDescent="0.25"/>
    <row r="10" spans="1:5" ht="15.75" thickBot="1" x14ac:dyDescent="0.3">
      <c r="A10" s="49">
        <v>4200</v>
      </c>
      <c r="C10" t="s">
        <v>54</v>
      </c>
    </row>
    <row r="11" spans="1:5" ht="15.75" thickTop="1" x14ac:dyDescent="0.25">
      <c r="A11" s="2"/>
    </row>
    <row r="13" spans="1:5" ht="18.75" x14ac:dyDescent="0.3">
      <c r="A13" s="4">
        <v>2016</v>
      </c>
    </row>
    <row r="14" spans="1:5" x14ac:dyDescent="0.25">
      <c r="A14" s="1">
        <f>12*275</f>
        <v>3300</v>
      </c>
      <c r="C14" s="51" t="s">
        <v>106</v>
      </c>
      <c r="D14" s="51"/>
      <c r="E14" s="51"/>
    </row>
    <row r="15" spans="1:5" x14ac:dyDescent="0.25">
      <c r="A15" s="1">
        <v>600</v>
      </c>
      <c r="C15" t="s">
        <v>39</v>
      </c>
    </row>
    <row r="16" spans="1:5" x14ac:dyDescent="0.25">
      <c r="A16" s="1">
        <v>650</v>
      </c>
      <c r="C16" t="s">
        <v>40</v>
      </c>
    </row>
    <row r="17" spans="1:6" x14ac:dyDescent="0.25">
      <c r="A17" s="1">
        <v>250</v>
      </c>
      <c r="C17" t="s">
        <v>107</v>
      </c>
    </row>
    <row r="18" spans="1:6" x14ac:dyDescent="0.25">
      <c r="A18" s="1">
        <v>500</v>
      </c>
      <c r="C18" t="s">
        <v>31</v>
      </c>
    </row>
    <row r="19" spans="1:6" ht="15.75" thickBot="1" x14ac:dyDescent="0.3">
      <c r="A19" s="8">
        <f>SUM(A14:A18)</f>
        <v>5300</v>
      </c>
    </row>
    <row r="20" spans="1:6" ht="15.75" thickTop="1" x14ac:dyDescent="0.25"/>
    <row r="21" spans="1:6" ht="15.75" thickBot="1" x14ac:dyDescent="0.3">
      <c r="A21" s="49">
        <v>5300</v>
      </c>
      <c r="C21" t="s">
        <v>53</v>
      </c>
    </row>
    <row r="22" spans="1:6" ht="15.75" thickTop="1" x14ac:dyDescent="0.25"/>
    <row r="29" spans="1:6" x14ac:dyDescent="0.25">
      <c r="C29" s="41" t="s">
        <v>48</v>
      </c>
      <c r="D29" s="41" t="s">
        <v>49</v>
      </c>
    </row>
    <row r="30" spans="1:6" x14ac:dyDescent="0.25">
      <c r="A30">
        <v>2016</v>
      </c>
      <c r="D30" s="1">
        <v>5300</v>
      </c>
      <c r="F30" t="s">
        <v>108</v>
      </c>
    </row>
    <row r="31" spans="1:6" x14ac:dyDescent="0.25">
      <c r="A31">
        <v>2015</v>
      </c>
      <c r="D31" s="2">
        <v>4200</v>
      </c>
    </row>
    <row r="32" spans="1:6" x14ac:dyDescent="0.25">
      <c r="A32">
        <v>2014</v>
      </c>
      <c r="C32" s="2">
        <v>3525</v>
      </c>
      <c r="D32" s="2">
        <v>4000</v>
      </c>
    </row>
  </sheetData>
  <pageMargins left="0.7" right="0.7" top="0.75" bottom="0.75" header="0.3" footer="0.3"/>
  <pageSetup orientation="portrait" r:id="rId1"/>
  <headerFooter>
    <oddHeader xml:space="preserve">&amp;R9/16/2015
</oddHeader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Layout" zoomScaleNormal="100" workbookViewId="0">
      <selection activeCell="D20" sqref="D20"/>
    </sheetView>
  </sheetViews>
  <sheetFormatPr defaultRowHeight="15" x14ac:dyDescent="0.25"/>
  <cols>
    <col min="1" max="1" width="11.140625" customWidth="1"/>
    <col min="2" max="2" width="4.28515625" customWidth="1"/>
    <col min="4" max="5" width="10.5703125" bestFit="1" customWidth="1"/>
  </cols>
  <sheetData>
    <row r="1" spans="1:3" x14ac:dyDescent="0.25">
      <c r="A1" t="s">
        <v>3</v>
      </c>
    </row>
    <row r="3" spans="1:3" ht="18.75" x14ac:dyDescent="0.3">
      <c r="A3" s="4">
        <v>2015</v>
      </c>
    </row>
    <row r="4" spans="1:3" x14ac:dyDescent="0.25">
      <c r="A4" s="1">
        <v>296</v>
      </c>
      <c r="C4" t="s">
        <v>50</v>
      </c>
    </row>
    <row r="5" spans="1:3" x14ac:dyDescent="0.25">
      <c r="A5" s="1">
        <f>37*4</f>
        <v>148</v>
      </c>
      <c r="C5" t="s">
        <v>26</v>
      </c>
    </row>
    <row r="6" spans="1:3" ht="15.75" thickBot="1" x14ac:dyDescent="0.3">
      <c r="A6" s="8">
        <f>SUM(A4:A5)</f>
        <v>444</v>
      </c>
    </row>
    <row r="7" spans="1:3" ht="15.75" thickTop="1" x14ac:dyDescent="0.25"/>
    <row r="8" spans="1:3" ht="15.75" thickBot="1" x14ac:dyDescent="0.3">
      <c r="A8" s="6">
        <v>450</v>
      </c>
      <c r="C8" t="s">
        <v>54</v>
      </c>
    </row>
    <row r="9" spans="1:3" ht="15.75" thickTop="1" x14ac:dyDescent="0.25">
      <c r="A9" s="2"/>
    </row>
    <row r="11" spans="1:3" ht="18.75" x14ac:dyDescent="0.3">
      <c r="A11" s="4">
        <v>2016</v>
      </c>
    </row>
    <row r="12" spans="1:3" ht="15" customHeight="1" x14ac:dyDescent="0.25">
      <c r="A12" s="50">
        <f>37*12</f>
        <v>444</v>
      </c>
      <c r="C12" t="s">
        <v>27</v>
      </c>
    </row>
    <row r="13" spans="1:3" ht="15" customHeight="1" x14ac:dyDescent="0.25">
      <c r="A13" s="28">
        <v>50</v>
      </c>
      <c r="C13" t="s">
        <v>99</v>
      </c>
    </row>
    <row r="14" spans="1:3" ht="15.75" thickBot="1" x14ac:dyDescent="0.3">
      <c r="A14" s="3">
        <f>SUM(A12:A13)</f>
        <v>494</v>
      </c>
    </row>
    <row r="15" spans="1:3" ht="19.5" thickTop="1" x14ac:dyDescent="0.3">
      <c r="A15" s="4"/>
    </row>
    <row r="16" spans="1:3" ht="15.75" thickBot="1" x14ac:dyDescent="0.3">
      <c r="A16" s="6">
        <v>500</v>
      </c>
      <c r="C16" t="s">
        <v>53</v>
      </c>
    </row>
    <row r="17" spans="1:4" ht="15.75" thickTop="1" x14ac:dyDescent="0.25"/>
    <row r="20" spans="1:4" x14ac:dyDescent="0.25">
      <c r="C20" s="41" t="s">
        <v>48</v>
      </c>
      <c r="D20" s="41" t="s">
        <v>49</v>
      </c>
    </row>
    <row r="21" spans="1:4" x14ac:dyDescent="0.25">
      <c r="A21">
        <v>2016</v>
      </c>
      <c r="D21" s="1">
        <v>500</v>
      </c>
    </row>
    <row r="22" spans="1:4" x14ac:dyDescent="0.25">
      <c r="A22">
        <v>2015</v>
      </c>
      <c r="D22" s="2">
        <v>500</v>
      </c>
    </row>
    <row r="23" spans="1:4" x14ac:dyDescent="0.25">
      <c r="A23">
        <v>2014</v>
      </c>
      <c r="C23" s="2">
        <v>444</v>
      </c>
      <c r="D23" s="2">
        <v>420</v>
      </c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zoomScaleNormal="100" workbookViewId="0">
      <selection activeCell="H22" sqref="H22"/>
    </sheetView>
  </sheetViews>
  <sheetFormatPr defaultRowHeight="15" x14ac:dyDescent="0.25"/>
  <cols>
    <col min="1" max="1" width="10.85546875" customWidth="1"/>
    <col min="2" max="2" width="2.7109375" customWidth="1"/>
    <col min="3" max="3" width="10.5703125" customWidth="1"/>
    <col min="4" max="4" width="10.5703125" bestFit="1" customWidth="1"/>
    <col min="5" max="5" width="2.85546875" customWidth="1"/>
  </cols>
  <sheetData>
    <row r="1" spans="1:7" x14ac:dyDescent="0.25">
      <c r="A1" t="s">
        <v>4</v>
      </c>
    </row>
    <row r="3" spans="1:7" ht="18.75" x14ac:dyDescent="0.3">
      <c r="A3" s="4">
        <v>2015</v>
      </c>
    </row>
    <row r="4" spans="1:7" x14ac:dyDescent="0.25">
      <c r="A4" s="26">
        <v>616</v>
      </c>
      <c r="B4" s="14"/>
      <c r="C4" s="14" t="s">
        <v>50</v>
      </c>
    </row>
    <row r="5" spans="1:7" x14ac:dyDescent="0.25">
      <c r="A5" s="26">
        <v>0</v>
      </c>
      <c r="B5" s="14"/>
      <c r="C5" s="14" t="s">
        <v>63</v>
      </c>
    </row>
    <row r="6" spans="1:7" x14ac:dyDescent="0.25">
      <c r="A6" s="26">
        <v>0</v>
      </c>
      <c r="B6" s="14"/>
      <c r="C6" s="14" t="s">
        <v>65</v>
      </c>
    </row>
    <row r="7" spans="1:7" x14ac:dyDescent="0.25">
      <c r="A7" s="26">
        <v>0</v>
      </c>
      <c r="B7" s="14"/>
      <c r="C7" s="14" t="s">
        <v>64</v>
      </c>
    </row>
    <row r="8" spans="1:7" x14ac:dyDescent="0.25">
      <c r="A8" s="27">
        <v>175</v>
      </c>
      <c r="B8" s="14"/>
      <c r="C8" s="14" t="s">
        <v>31</v>
      </c>
    </row>
    <row r="9" spans="1:7" ht="15.75" thickBot="1" x14ac:dyDescent="0.3">
      <c r="A9" s="29">
        <f>SUM(A4:A8)</f>
        <v>791</v>
      </c>
      <c r="B9" s="14"/>
      <c r="C9" s="14"/>
    </row>
    <row r="10" spans="1:7" ht="15.75" thickTop="1" x14ac:dyDescent="0.25">
      <c r="A10" s="26"/>
      <c r="B10" s="14"/>
      <c r="C10" s="14"/>
    </row>
    <row r="11" spans="1:7" ht="15.75" thickBot="1" x14ac:dyDescent="0.3">
      <c r="A11" s="49">
        <v>800</v>
      </c>
      <c r="C11" t="s">
        <v>54</v>
      </c>
    </row>
    <row r="12" spans="1:7" ht="15.75" thickTop="1" x14ac:dyDescent="0.25">
      <c r="A12" s="36"/>
    </row>
    <row r="14" spans="1:7" ht="18.75" x14ac:dyDescent="0.3">
      <c r="A14" s="4">
        <v>2016</v>
      </c>
    </row>
    <row r="15" spans="1:7" x14ac:dyDescent="0.25">
      <c r="A15" s="28">
        <v>200</v>
      </c>
      <c r="C15" t="s">
        <v>111</v>
      </c>
      <c r="G15" s="11"/>
    </row>
    <row r="16" spans="1:7" x14ac:dyDescent="0.25">
      <c r="A16" s="1">
        <v>0</v>
      </c>
      <c r="B16" s="14"/>
      <c r="C16" s="14" t="s">
        <v>28</v>
      </c>
      <c r="G16" s="11"/>
    </row>
    <row r="17" spans="1:7" x14ac:dyDescent="0.25">
      <c r="A17" s="1">
        <v>0</v>
      </c>
      <c r="B17" s="14"/>
      <c r="C17" s="14" t="s">
        <v>66</v>
      </c>
      <c r="G17" s="11"/>
    </row>
    <row r="18" spans="1:7" x14ac:dyDescent="0.25">
      <c r="A18" s="1">
        <v>0</v>
      </c>
      <c r="B18" s="14"/>
      <c r="C18" s="14" t="s">
        <v>67</v>
      </c>
      <c r="G18" s="11"/>
    </row>
    <row r="19" spans="1:7" x14ac:dyDescent="0.25">
      <c r="A19" s="1">
        <v>1000</v>
      </c>
      <c r="B19" s="14"/>
      <c r="C19" s="14" t="s">
        <v>7</v>
      </c>
      <c r="G19" s="11"/>
    </row>
    <row r="20" spans="1:7" ht="15.75" thickBot="1" x14ac:dyDescent="0.3">
      <c r="A20" s="15">
        <f>SUM(A15:A19)</f>
        <v>1200</v>
      </c>
      <c r="B20" s="14"/>
      <c r="C20" s="14"/>
    </row>
    <row r="21" spans="1:7" ht="15.75" thickTop="1" x14ac:dyDescent="0.25">
      <c r="A21" s="10"/>
      <c r="B21" s="14"/>
      <c r="C21" s="14"/>
    </row>
    <row r="22" spans="1:7" ht="15.75" thickBot="1" x14ac:dyDescent="0.3">
      <c r="A22" s="49">
        <v>1200</v>
      </c>
      <c r="C22" t="s">
        <v>53</v>
      </c>
    </row>
    <row r="23" spans="1:7" ht="15.75" thickTop="1" x14ac:dyDescent="0.25"/>
    <row r="27" spans="1:7" x14ac:dyDescent="0.25">
      <c r="C27" s="40" t="s">
        <v>48</v>
      </c>
      <c r="D27" s="40" t="s">
        <v>49</v>
      </c>
      <c r="E27" s="7"/>
    </row>
    <row r="28" spans="1:7" x14ac:dyDescent="0.25">
      <c r="A28">
        <v>2016</v>
      </c>
      <c r="D28" s="1">
        <v>1200</v>
      </c>
      <c r="E28" s="7"/>
    </row>
    <row r="29" spans="1:7" x14ac:dyDescent="0.25">
      <c r="A29">
        <v>2015</v>
      </c>
      <c r="D29" s="2">
        <v>1200</v>
      </c>
      <c r="E29" s="42"/>
    </row>
    <row r="30" spans="1:7" x14ac:dyDescent="0.25">
      <c r="A30">
        <v>2014</v>
      </c>
      <c r="C30" s="2">
        <v>4236</v>
      </c>
      <c r="D30" s="2">
        <v>5600</v>
      </c>
      <c r="E30" s="42"/>
      <c r="F30" t="s">
        <v>61</v>
      </c>
    </row>
    <row r="31" spans="1:7" x14ac:dyDescent="0.25">
      <c r="F31" t="s">
        <v>62</v>
      </c>
    </row>
  </sheetData>
  <pageMargins left="0.7" right="0.7" top="0.75" bottom="0.75" header="0.3" footer="0.3"/>
  <pageSetup orientation="portrait" r:id="rId1"/>
  <headerFooter>
    <oddHeader>&amp;R9/16/2015</oddHeader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Layout" zoomScaleNormal="100" workbookViewId="0">
      <selection activeCell="F26" sqref="F26"/>
    </sheetView>
  </sheetViews>
  <sheetFormatPr defaultRowHeight="15" x14ac:dyDescent="0.25"/>
  <cols>
    <col min="1" max="1" width="10.85546875" customWidth="1"/>
    <col min="2" max="2" width="2.7109375" customWidth="1"/>
    <col min="3" max="3" width="11.140625" customWidth="1"/>
    <col min="4" max="5" width="10.5703125" bestFit="1" customWidth="1"/>
  </cols>
  <sheetData>
    <row r="1" spans="1:7" x14ac:dyDescent="0.25">
      <c r="A1" t="s">
        <v>5</v>
      </c>
    </row>
    <row r="3" spans="1:7" ht="18.75" x14ac:dyDescent="0.3">
      <c r="A3" s="4">
        <v>2015</v>
      </c>
    </row>
    <row r="4" spans="1:7" x14ac:dyDescent="0.25">
      <c r="A4" s="1">
        <v>6744.53</v>
      </c>
      <c r="C4" t="s">
        <v>50</v>
      </c>
    </row>
    <row r="5" spans="1:7" x14ac:dyDescent="0.25">
      <c r="A5" s="1">
        <f>500*4</f>
        <v>2000</v>
      </c>
      <c r="C5" t="s">
        <v>29</v>
      </c>
    </row>
    <row r="6" spans="1:7" x14ac:dyDescent="0.25">
      <c r="A6" s="1">
        <v>150</v>
      </c>
      <c r="C6" t="s">
        <v>42</v>
      </c>
    </row>
    <row r="7" spans="1:7" ht="15.75" thickBot="1" x14ac:dyDescent="0.3">
      <c r="A7" s="8">
        <f>SUM(A4:A6)</f>
        <v>8894.5299999999988</v>
      </c>
    </row>
    <row r="8" spans="1:7" ht="15.75" thickTop="1" x14ac:dyDescent="0.25"/>
    <row r="9" spans="1:7" ht="15.75" thickBot="1" x14ac:dyDescent="0.3">
      <c r="A9" s="6">
        <v>9000</v>
      </c>
      <c r="C9" t="s">
        <v>54</v>
      </c>
    </row>
    <row r="10" spans="1:7" ht="15.75" thickTop="1" x14ac:dyDescent="0.25">
      <c r="A10" s="2"/>
    </row>
    <row r="12" spans="1:7" ht="18.75" x14ac:dyDescent="0.3">
      <c r="A12" s="4">
        <v>2016</v>
      </c>
    </row>
    <row r="13" spans="1:7" x14ac:dyDescent="0.25">
      <c r="A13" s="26">
        <f>A9+F13</f>
        <v>9270</v>
      </c>
      <c r="C13" t="s">
        <v>30</v>
      </c>
      <c r="F13" s="11">
        <f>9000*3%</f>
        <v>270</v>
      </c>
    </row>
    <row r="14" spans="1:7" x14ac:dyDescent="0.25">
      <c r="A14" s="27">
        <f>4*150</f>
        <v>600</v>
      </c>
      <c r="C14" t="s">
        <v>41</v>
      </c>
      <c r="G14" s="11"/>
    </row>
    <row r="15" spans="1:7" ht="15.75" thickBot="1" x14ac:dyDescent="0.3">
      <c r="A15" s="29">
        <f>SUM(A13:A14)</f>
        <v>9870</v>
      </c>
      <c r="G15" s="11"/>
    </row>
    <row r="16" spans="1:7" ht="19.5" thickTop="1" x14ac:dyDescent="0.3">
      <c r="A16" s="4"/>
    </row>
    <row r="17" spans="1:4" ht="15.75" thickBot="1" x14ac:dyDescent="0.3">
      <c r="A17" s="6">
        <v>10000</v>
      </c>
      <c r="C17" t="s">
        <v>53</v>
      </c>
    </row>
    <row r="18" spans="1:4" ht="15.75" thickTop="1" x14ac:dyDescent="0.25"/>
    <row r="21" spans="1:4" x14ac:dyDescent="0.25">
      <c r="C21" s="41" t="s">
        <v>48</v>
      </c>
      <c r="D21" s="41" t="s">
        <v>49</v>
      </c>
    </row>
    <row r="22" spans="1:4" x14ac:dyDescent="0.25">
      <c r="A22">
        <v>2016</v>
      </c>
      <c r="D22" s="1">
        <v>10000</v>
      </c>
    </row>
    <row r="23" spans="1:4" x14ac:dyDescent="0.25">
      <c r="A23">
        <v>2015</v>
      </c>
      <c r="D23" s="2">
        <v>11700</v>
      </c>
    </row>
    <row r="24" spans="1:4" x14ac:dyDescent="0.25">
      <c r="A24">
        <v>2014</v>
      </c>
      <c r="C24" s="2">
        <v>11769.52</v>
      </c>
      <c r="D24" s="2">
        <v>11000</v>
      </c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Layout" zoomScaleNormal="100" workbookViewId="0">
      <selection activeCell="J22" sqref="J22"/>
    </sheetView>
  </sheetViews>
  <sheetFormatPr defaultRowHeight="15" x14ac:dyDescent="0.25"/>
  <cols>
    <col min="1" max="1" width="13.28515625" bestFit="1" customWidth="1"/>
    <col min="2" max="2" width="2.85546875" customWidth="1"/>
    <col min="3" max="3" width="10.85546875" customWidth="1"/>
    <col min="4" max="4" width="11.5703125" bestFit="1" customWidth="1"/>
    <col min="5" max="5" width="2.140625" customWidth="1"/>
  </cols>
  <sheetData>
    <row r="1" spans="1:3" x14ac:dyDescent="0.25">
      <c r="A1" t="s">
        <v>6</v>
      </c>
    </row>
    <row r="3" spans="1:3" ht="18.75" x14ac:dyDescent="0.3">
      <c r="A3" s="21">
        <v>2015</v>
      </c>
    </row>
    <row r="4" spans="1:3" x14ac:dyDescent="0.25">
      <c r="A4" s="9">
        <v>1137.2</v>
      </c>
      <c r="C4" t="s">
        <v>50</v>
      </c>
    </row>
    <row r="5" spans="1:3" x14ac:dyDescent="0.25">
      <c r="A5" s="9">
        <v>1000</v>
      </c>
      <c r="C5" t="s">
        <v>113</v>
      </c>
    </row>
    <row r="6" spans="1:3" ht="15.75" thickBot="1" x14ac:dyDescent="0.3">
      <c r="A6" s="8">
        <f>SUM(A4:A5)</f>
        <v>2137.1999999999998</v>
      </c>
    </row>
    <row r="7" spans="1:3" ht="15.75" thickTop="1" x14ac:dyDescent="0.25">
      <c r="A7" s="9"/>
    </row>
    <row r="8" spans="1:3" ht="15.75" thickBot="1" x14ac:dyDescent="0.3">
      <c r="A8" s="6">
        <v>2200</v>
      </c>
      <c r="C8" t="s">
        <v>54</v>
      </c>
    </row>
    <row r="9" spans="1:3" ht="15.75" thickTop="1" x14ac:dyDescent="0.25">
      <c r="A9" s="16"/>
    </row>
    <row r="11" spans="1:3" ht="18.75" x14ac:dyDescent="0.3">
      <c r="A11" s="4">
        <v>2016</v>
      </c>
    </row>
    <row r="12" spans="1:3" x14ac:dyDescent="0.25">
      <c r="A12" s="12">
        <v>75</v>
      </c>
      <c r="B12" s="14"/>
      <c r="C12" s="14" t="s">
        <v>11</v>
      </c>
    </row>
    <row r="13" spans="1:3" x14ac:dyDescent="0.25">
      <c r="A13" s="12">
        <v>200</v>
      </c>
      <c r="B13" s="14"/>
      <c r="C13" s="14" t="s">
        <v>69</v>
      </c>
    </row>
    <row r="14" spans="1:3" x14ac:dyDescent="0.25">
      <c r="A14" s="12">
        <v>50</v>
      </c>
      <c r="C14" s="14" t="s">
        <v>32</v>
      </c>
    </row>
    <row r="15" spans="1:3" x14ac:dyDescent="0.25">
      <c r="A15" s="12">
        <v>200</v>
      </c>
      <c r="B15" s="14"/>
      <c r="C15" s="14" t="s">
        <v>70</v>
      </c>
    </row>
    <row r="16" spans="1:3" x14ac:dyDescent="0.25">
      <c r="A16" s="12">
        <v>2000</v>
      </c>
      <c r="C16" s="14" t="s">
        <v>34</v>
      </c>
    </row>
    <row r="17" spans="1:7" x14ac:dyDescent="0.25">
      <c r="A17" s="12">
        <v>0</v>
      </c>
      <c r="C17" s="14" t="s">
        <v>68</v>
      </c>
    </row>
    <row r="18" spans="1:7" x14ac:dyDescent="0.25">
      <c r="A18" s="12">
        <v>0</v>
      </c>
      <c r="C18" s="14" t="s">
        <v>100</v>
      </c>
    </row>
    <row r="19" spans="1:7" x14ac:dyDescent="0.25">
      <c r="A19" s="12">
        <v>1500</v>
      </c>
      <c r="C19" s="14" t="s">
        <v>112</v>
      </c>
    </row>
    <row r="20" spans="1:7" x14ac:dyDescent="0.25">
      <c r="A20" s="12">
        <v>1500</v>
      </c>
      <c r="C20" s="14" t="s">
        <v>33</v>
      </c>
    </row>
    <row r="21" spans="1:7" ht="15.75" thickBot="1" x14ac:dyDescent="0.3">
      <c r="A21" s="29">
        <f>SUM(A12:A20)</f>
        <v>5525</v>
      </c>
      <c r="C21" s="14"/>
    </row>
    <row r="22" spans="1:7" ht="15.75" thickTop="1" x14ac:dyDescent="0.25"/>
    <row r="23" spans="1:7" ht="15.75" thickBot="1" x14ac:dyDescent="0.3">
      <c r="A23" s="6">
        <v>5600</v>
      </c>
      <c r="C23" t="s">
        <v>53</v>
      </c>
    </row>
    <row r="24" spans="1:7" ht="15.75" thickTop="1" x14ac:dyDescent="0.25"/>
    <row r="26" spans="1:7" ht="15.75" thickBot="1" x14ac:dyDescent="0.3">
      <c r="A26" s="54" t="s">
        <v>117</v>
      </c>
      <c r="B26" s="54"/>
      <c r="C26" s="54"/>
      <c r="D26" s="54"/>
      <c r="E26" s="54"/>
      <c r="F26" s="54"/>
      <c r="G26" s="54"/>
    </row>
    <row r="27" spans="1:7" x14ac:dyDescent="0.25">
      <c r="A27" t="s">
        <v>118</v>
      </c>
    </row>
    <row r="29" spans="1:7" x14ac:dyDescent="0.25">
      <c r="C29" s="39"/>
      <c r="D29" s="39"/>
      <c r="E29" s="39"/>
    </row>
    <row r="30" spans="1:7" x14ac:dyDescent="0.25">
      <c r="C30" s="43" t="s">
        <v>48</v>
      </c>
      <c r="D30" s="43" t="s">
        <v>49</v>
      </c>
    </row>
    <row r="31" spans="1:7" x14ac:dyDescent="0.25">
      <c r="A31">
        <v>2016</v>
      </c>
      <c r="D31" s="1">
        <v>5600</v>
      </c>
    </row>
    <row r="32" spans="1:7" x14ac:dyDescent="0.25">
      <c r="A32">
        <v>2015</v>
      </c>
      <c r="D32" s="2">
        <v>4100</v>
      </c>
    </row>
    <row r="33" spans="1:4" x14ac:dyDescent="0.25">
      <c r="A33">
        <v>2014</v>
      </c>
      <c r="C33" s="2">
        <v>1382.96</v>
      </c>
      <c r="D33" s="2">
        <v>8000</v>
      </c>
    </row>
  </sheetData>
  <pageMargins left="0.7" right="0.7" top="0.75" bottom="0.75" header="0.3" footer="0.3"/>
  <pageSetup orientation="portrait" r:id="rId1"/>
  <headerFooter>
    <oddHeader>&amp;RRevised 10/1/15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85000-000</vt:lpstr>
      <vt:lpstr>85001-000</vt:lpstr>
      <vt:lpstr>85002-000</vt:lpstr>
      <vt:lpstr>85010-000</vt:lpstr>
      <vt:lpstr>85012-000</vt:lpstr>
      <vt:lpstr>85013-000</vt:lpstr>
      <vt:lpstr>85020-000</vt:lpstr>
      <vt:lpstr>85030-000</vt:lpstr>
      <vt:lpstr>85031-000</vt:lpstr>
      <vt:lpstr>85032-000</vt:lpstr>
      <vt:lpstr>85040-000</vt:lpstr>
      <vt:lpstr>85050-000</vt:lpstr>
      <vt:lpstr>85060-000</vt:lpstr>
      <vt:lpstr>85070-000</vt:lpstr>
      <vt:lpstr>85090-000</vt:lpstr>
      <vt:lpstr>85200-000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2015-10-01T17:13:55Z</cp:lastPrinted>
  <dcterms:created xsi:type="dcterms:W3CDTF">2012-09-27T20:54:10Z</dcterms:created>
  <dcterms:modified xsi:type="dcterms:W3CDTF">2015-10-01T17:13:56Z</dcterms:modified>
</cp:coreProperties>
</file>