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_asst\Budgets\Technology\"/>
    </mc:Choice>
  </mc:AlternateContent>
  <bookViews>
    <workbookView xWindow="480" yWindow="75" windowWidth="18195" windowHeight="11820" firstSheet="9" activeTab="19"/>
  </bookViews>
  <sheets>
    <sheet name="76002-010" sheetId="4" r:id="rId1"/>
    <sheet name="76002-020" sheetId="5" r:id="rId2"/>
    <sheet name="76004-000" sheetId="6" r:id="rId3"/>
    <sheet name="76006-000" sheetId="7" r:id="rId4"/>
    <sheet name="76008-000" sheetId="15" r:id="rId5"/>
    <sheet name="76022-010" sheetId="8" r:id="rId6"/>
    <sheet name="76022-020" sheetId="1" r:id="rId7"/>
    <sheet name="76024-001" sheetId="2" r:id="rId8"/>
    <sheet name="76024-002" sheetId="16" r:id="rId9"/>
    <sheet name="76024-003" sheetId="17" r:id="rId10"/>
    <sheet name="76024-004" sheetId="18" r:id="rId11"/>
    <sheet name="76024-005" sheetId="19" r:id="rId12"/>
    <sheet name="76024-006" sheetId="20" r:id="rId13"/>
    <sheet name="76026-000" sheetId="9" r:id="rId14"/>
    <sheet name="76028-000" sheetId="3" r:id="rId15"/>
    <sheet name="76042-010" sheetId="10" r:id="rId16"/>
    <sheet name="76042-020" sheetId="11" r:id="rId17"/>
    <sheet name="76044-000" sheetId="12" r:id="rId18"/>
    <sheet name="76046-000" sheetId="13" r:id="rId19"/>
    <sheet name="76048-000" sheetId="14" r:id="rId20"/>
  </sheets>
  <definedNames>
    <definedName name="_xlnm.Print_Area" localSheetId="12">'76024-006'!$A$1:$K$27</definedName>
  </definedNames>
  <calcPr calcId="152511"/>
</workbook>
</file>

<file path=xl/calcChain.xml><?xml version="1.0" encoding="utf-8"?>
<calcChain xmlns="http://schemas.openxmlformats.org/spreadsheetml/2006/main">
  <c r="A17" i="8" l="1"/>
  <c r="A7" i="8"/>
  <c r="A7" i="14" l="1"/>
  <c r="A5" i="13" l="1"/>
  <c r="A14" i="2" l="1"/>
  <c r="A16" i="7" l="1"/>
  <c r="A6" i="7"/>
  <c r="A14" i="8" l="1"/>
  <c r="A6" i="8"/>
  <c r="A5" i="8"/>
  <c r="A18" i="6"/>
  <c r="A5" i="6"/>
  <c r="A21" i="3" l="1"/>
  <c r="A18" i="1" l="1"/>
  <c r="A17" i="1"/>
  <c r="A8" i="1"/>
  <c r="A5" i="1"/>
  <c r="A15" i="10"/>
  <c r="A6" i="10"/>
  <c r="A24" i="13"/>
  <c r="A19" i="7" l="1"/>
  <c r="A11" i="6"/>
  <c r="A12" i="16" l="1"/>
  <c r="A15" i="12" l="1"/>
  <c r="A25" i="20"/>
  <c r="A15" i="20"/>
  <c r="A5" i="19"/>
  <c r="A17" i="15"/>
  <c r="A10" i="15" l="1"/>
  <c r="A14" i="9"/>
  <c r="A8" i="17" l="1"/>
  <c r="A21" i="5"/>
  <c r="A17" i="4"/>
  <c r="A28" i="4"/>
  <c r="A7" i="4"/>
  <c r="A16" i="13" l="1"/>
  <c r="A7" i="13"/>
  <c r="A9" i="3" l="1"/>
  <c r="A7" i="19" l="1"/>
  <c r="A6" i="17"/>
  <c r="A8" i="7" l="1"/>
  <c r="A16" i="14" l="1"/>
  <c r="A27" i="12"/>
  <c r="A17" i="11"/>
  <c r="A9" i="20"/>
  <c r="XFD9" i="20" s="1"/>
  <c r="A12" i="18"/>
  <c r="A5" i="18"/>
  <c r="A6" i="18"/>
  <c r="A5" i="16"/>
  <c r="A6" i="16"/>
  <c r="A12" i="2"/>
  <c r="A5" i="2"/>
  <c r="A6" i="2" s="1"/>
  <c r="A15" i="1"/>
  <c r="A21" i="1" l="1"/>
  <c r="A18" i="8"/>
  <c r="A21" i="6" l="1"/>
  <c r="A8" i="5"/>
  <c r="A21" i="15" l="1"/>
  <c r="A6" i="9" l="1"/>
  <c r="A9" i="1" l="1"/>
  <c r="A6" i="11" l="1"/>
  <c r="A9" i="12" l="1"/>
  <c r="A8" i="9"/>
  <c r="A8" i="8"/>
</calcChain>
</file>

<file path=xl/sharedStrings.xml><?xml version="1.0" encoding="utf-8"?>
<sst xmlns="http://schemas.openxmlformats.org/spreadsheetml/2006/main" count="266" uniqueCount="182">
  <si>
    <t>Maintenance Agreements - Other</t>
  </si>
  <si>
    <t>Admin Equipment - Internet and Server</t>
  </si>
  <si>
    <t>Admin Equipment - Other</t>
  </si>
  <si>
    <t>Program Equipment</t>
  </si>
  <si>
    <t>Finance Equipment</t>
  </si>
  <si>
    <t>Maintenance Agreements - Internet Related</t>
  </si>
  <si>
    <t>Training/Development</t>
  </si>
  <si>
    <t>Admin Software - Server Related</t>
  </si>
  <si>
    <t>Admin Software - Other</t>
  </si>
  <si>
    <t>Program Software</t>
  </si>
  <si>
    <t>Finance Software</t>
  </si>
  <si>
    <t>External Relations Software</t>
  </si>
  <si>
    <t>Comstar Q4 fee</t>
  </si>
  <si>
    <t>Comstar modifications</t>
  </si>
  <si>
    <t xml:space="preserve">  (paid in 2012)</t>
  </si>
  <si>
    <t>External Relations Equipment</t>
  </si>
  <si>
    <t>Misc. (cables, keyboards)</t>
  </si>
  <si>
    <t>Upgrade RCR to portable projector and screen</t>
  </si>
  <si>
    <t>Wireless PolyCom</t>
  </si>
  <si>
    <t>Dedicated - Fortinet firewall service (exp 9/9/16)</t>
  </si>
  <si>
    <t>Comstar website hosting fees - $179.85 x 4</t>
  </si>
  <si>
    <t>Comstar modifications/uploads</t>
  </si>
  <si>
    <t>Consulting/Support - Onsite</t>
  </si>
  <si>
    <t>Onsite service ($501.60 x 20 weeks)</t>
  </si>
  <si>
    <t>Onsite service ($501.60 x 52 weeks)</t>
  </si>
  <si>
    <t>Consulting/Support - Help Desk</t>
  </si>
  <si>
    <t>HelpDesk - 4 months x $300.00</t>
  </si>
  <si>
    <t>Consulting/Support - Cisco Telephone</t>
  </si>
  <si>
    <t>Consulting/Support - Monthly Monitoring</t>
  </si>
  <si>
    <t>4 months x $2,100</t>
  </si>
  <si>
    <t>12 months x $2,100</t>
  </si>
  <si>
    <t>Consulting/Support - Other</t>
  </si>
  <si>
    <t>Misc.</t>
  </si>
  <si>
    <t>Consulting/Support - Retainer</t>
  </si>
  <si>
    <t>Service retainer - April</t>
  </si>
  <si>
    <t>Service retainer - July</t>
  </si>
  <si>
    <t xml:space="preserve">Projects - Iron Mountain </t>
  </si>
  <si>
    <t>Dedicated - Symantec Anti-Virus Suite 3 yrs - exp 12/22/16</t>
  </si>
  <si>
    <t>MicroEdge - Client care core</t>
  </si>
  <si>
    <t>Tax Software</t>
  </si>
  <si>
    <t>Finance software - misc. support</t>
  </si>
  <si>
    <t>Cisco telephone 3 year support (exp 10/1/16)</t>
  </si>
  <si>
    <t>Dedicated - Symantec BE 2012 (support, license, agent for aps and data - exp 2/5/15)</t>
  </si>
  <si>
    <t>Dedicated - Symantec BE Exec SQL (exp 2/21/15)</t>
  </si>
  <si>
    <t>Crowe Horwath web-based partnership software - 10,500 + 3,000 (State) + 3,000 (consulting)</t>
  </si>
  <si>
    <t>MicroEdge - create custom report that integrates with Great Plains</t>
  </si>
  <si>
    <t>GMEI - CiCi identifier (reporting utility) - exp 4/17/15</t>
  </si>
  <si>
    <t>Scanning - 2010 grant files</t>
  </si>
  <si>
    <t>Scanning - 2010 donor intent/Keiser files</t>
  </si>
  <si>
    <t>Scanning - 2010 Bradley Fellows</t>
  </si>
  <si>
    <t>Scanning - 2014 agenda books (audit, budget, finance, encounter)</t>
  </si>
  <si>
    <t>DVD media and authoring</t>
  </si>
  <si>
    <t>MicroEdge - increase annual subscription for adding AP module</t>
  </si>
  <si>
    <t>MicroEdge - test conversion</t>
  </si>
  <si>
    <t>MicroEdge - setup and training for AP module (one-time fee)</t>
  </si>
  <si>
    <t>MicroEdge - webinar training</t>
  </si>
  <si>
    <t>Database software</t>
  </si>
  <si>
    <t>Network Solutions - domain name renewal (exp 8/19/2024); 9 yr renewal $314.91 pd 7/14/15 via CC</t>
  </si>
  <si>
    <t>as of 8/31/15</t>
  </si>
  <si>
    <t>2015 projected</t>
  </si>
  <si>
    <t>2016 budget</t>
  </si>
  <si>
    <t>projected 2015</t>
  </si>
  <si>
    <t>Microsoft Exchange Online $120.00 x 4</t>
  </si>
  <si>
    <t>Smartphone allowance $450.00 x 4</t>
  </si>
  <si>
    <t>Microsoft Exchange Online - $120.00 x 12</t>
  </si>
  <si>
    <t>Dedicated Cisco SmartNet switch 1 yr service agmt (exp 1/2/17)</t>
  </si>
  <si>
    <t>Dedicated - Cisco SmartNet switch 1 yr service agmt (exp 1/2/16)</t>
  </si>
  <si>
    <t>SQL 2014 licenses (2) for prod and dev servers for DataMart; year 2 of 3</t>
  </si>
  <si>
    <t>SQL 2014 licenses (2) for prod and dev servers for DataMart; year 1 of 3</t>
  </si>
  <si>
    <t>Dedicated - MS windows server standard - license</t>
  </si>
  <si>
    <t>Dedicated - patch cables/module</t>
  </si>
  <si>
    <t>Dedicated - UPS battery (switch closet)</t>
  </si>
  <si>
    <t xml:space="preserve">Monitor - </t>
  </si>
  <si>
    <t xml:space="preserve">Printer - </t>
  </si>
  <si>
    <t>Upgrade - Smart TV in Bradley Library</t>
  </si>
  <si>
    <t>2015 budget - overestimated costs</t>
  </si>
  <si>
    <t>phone set up for 2 new EEs (program officer, external relations)</t>
  </si>
  <si>
    <t>2015 - not in budget:</t>
  </si>
  <si>
    <t>2015 balance</t>
  </si>
  <si>
    <t>Service retainer (pd 9/3/15)</t>
  </si>
  <si>
    <t>MicroEdge - 4 day Gifts Online training for RK (1,800 budgeted in 2014)</t>
  </si>
  <si>
    <t>InDesign - upgrade training</t>
  </si>
  <si>
    <t>Iron Mountain - Papervision (3 concurrent users) - exp 4/11/16</t>
  </si>
  <si>
    <t>Crestwood - enhancement plan</t>
  </si>
  <si>
    <t>Crowe - AIM License</t>
  </si>
  <si>
    <t>Burgiss - Private i hedge fund tracking ($6,600.00 x 4)</t>
  </si>
  <si>
    <t>SSDs</t>
  </si>
  <si>
    <t>Workstation (new EE)</t>
  </si>
  <si>
    <t>Monitor (new EE)</t>
  </si>
  <si>
    <t>Printer (new EE)</t>
  </si>
  <si>
    <t>SSD (new EE)</t>
  </si>
  <si>
    <t>Telephone (new EE)</t>
  </si>
  <si>
    <t>*</t>
  </si>
  <si>
    <t>* New EE was not in budget for 2015</t>
  </si>
  <si>
    <t>Workstation - JD, KP</t>
  </si>
  <si>
    <t>Monitor - JD</t>
  </si>
  <si>
    <t>Printer</t>
  </si>
  <si>
    <t>DataVault (4 months x 675.00)</t>
  </si>
  <si>
    <t>Dedicated support for projects connected w/SysLogic including:</t>
  </si>
  <si>
    <t>Papervision upgrade - underestimated extent of Dedicated support</t>
  </si>
  <si>
    <t xml:space="preserve">     - DataMart</t>
  </si>
  <si>
    <t xml:space="preserve">     - Server upgrade</t>
  </si>
  <si>
    <t xml:space="preserve">     - GP upgrade</t>
  </si>
  <si>
    <t xml:space="preserve">     - FTP</t>
  </si>
  <si>
    <t xml:space="preserve">     - VPN reconfigure</t>
  </si>
  <si>
    <t>Conversion from tape backup to DataVault</t>
  </si>
  <si>
    <t>Service retainer - November</t>
  </si>
  <si>
    <t>Service retainer - January</t>
  </si>
  <si>
    <t>MicroEdge - Gifts Online Core</t>
  </si>
  <si>
    <t>MicroEdge Gifts Online - budget module</t>
  </si>
  <si>
    <t>MicroEdge - accounts payable module</t>
  </si>
  <si>
    <t>Workstation - Famer</t>
  </si>
  <si>
    <t>RCR laptop (purchased Feb. 2014)</t>
  </si>
  <si>
    <t>HelpDesk - 12 months x $200.00</t>
  </si>
  <si>
    <t>Notes:</t>
  </si>
  <si>
    <t>4 months x 150.00</t>
  </si>
  <si>
    <t>HP CarePack 1 year service for AM laptop (exp 5/13/16)</t>
  </si>
  <si>
    <t>eTapestry training - will utilize free consulting offer for 2015</t>
  </si>
  <si>
    <t xml:space="preserve"> (1/2 eTap renewal charged to Admin Software 76042-000)</t>
  </si>
  <si>
    <t>eTap renewal</t>
  </si>
  <si>
    <t>eTapestry renewal (pd 9/3/15)</t>
  </si>
  <si>
    <t>eTapestry renewal (exp 9/19/16)</t>
  </si>
  <si>
    <t>2015 budget - over budget due to additional time to complete projects</t>
  </si>
  <si>
    <t>Monitors</t>
  </si>
  <si>
    <t xml:space="preserve">Printers </t>
  </si>
  <si>
    <t>Visio licenses (SA expires 1/25/17)</t>
  </si>
  <si>
    <t>Reclass from 76042-020 (MS Windows Service Standard license)</t>
  </si>
  <si>
    <t>Dedicated - Server SA/ CALs 2 yr licensing (1,700.00) - exp 6/30/17</t>
  </si>
  <si>
    <t>Dedicated - VMware 3 yr subscription/support - exp 2/27/16</t>
  </si>
  <si>
    <t>2015 - did not renew the following items:</t>
  </si>
  <si>
    <t>Reclass to 76042-010 (MS Windows Service Standard license)</t>
  </si>
  <si>
    <t>SmartPhone reimbursements - $450 x 12</t>
  </si>
  <si>
    <t>Cisco Small Business Pro Service (exp 2/29/16)</t>
  </si>
  <si>
    <t>Scanning - 2015 agenda books (audit, budget, finance, encounter)</t>
  </si>
  <si>
    <t>Scanning - 2011 grant files</t>
  </si>
  <si>
    <t>Scanning - 2011 donor intent/Keiser files</t>
  </si>
  <si>
    <t>Scanning - 2011 Bradley Fellows</t>
  </si>
  <si>
    <t>Historical conversion project (1980-2009 grant files)</t>
  </si>
  <si>
    <t>MicroEdge - March 2016 migration (if 2015 conversion aborted)</t>
  </si>
  <si>
    <t>Monitors - Manning, new program officer</t>
  </si>
  <si>
    <t>Printers - King, Manning, new program officer</t>
  </si>
  <si>
    <t>SSD (new program officer)</t>
  </si>
  <si>
    <t>Telephone (new program officer)</t>
  </si>
  <si>
    <t>Workstation (new program officer)</t>
  </si>
  <si>
    <t>Printers - Bergeron, Schmidt, Sehler</t>
  </si>
  <si>
    <t>Workstation - Riordan</t>
  </si>
  <si>
    <t>Monitors - Friauf (2), Lempke, finance assistant</t>
  </si>
  <si>
    <t>Workstations - Hess, Krebs, finance assistant</t>
  </si>
  <si>
    <t>Monitor - Davis</t>
  </si>
  <si>
    <r>
      <t xml:space="preserve">TW Telecom (terminated 9/15/15; $475.75 </t>
    </r>
    <r>
      <rPr>
        <sz val="11"/>
        <color theme="1"/>
        <rFont val="Calibri"/>
        <family val="2"/>
      </rPr>
      <t xml:space="preserve">÷ </t>
    </r>
    <r>
      <rPr>
        <sz val="11"/>
        <color theme="1"/>
        <rFont val="Calibri"/>
        <family val="2"/>
        <scheme val="minor"/>
      </rPr>
      <t>2)</t>
    </r>
  </si>
  <si>
    <t>Time Warner Cable (3 months x 270.33)</t>
  </si>
  <si>
    <t>Microsoft server software assurance (exp 6/5/16)</t>
  </si>
  <si>
    <t>Time Warner Cable (12 months x 405.50)</t>
  </si>
  <si>
    <t>Cisco SmartNet - wireless controller (exp 3/24/16)</t>
  </si>
  <si>
    <t>Misc. (includes software licensing)</t>
  </si>
  <si>
    <t>Creation Engine MindManager Pro 7 - no upgrade per MH; no longer used (9/21/15)</t>
  </si>
  <si>
    <t>Crystal Reports 2011 WIN w/1 upgrade lic (286.99 pd 1/5/12) runs Gifts reports</t>
  </si>
  <si>
    <t>2015 - over budget due to equipment for new program officer</t>
  </si>
  <si>
    <t>Printers - Friauf or Hess</t>
  </si>
  <si>
    <t>Printer - Friauf or Hess</t>
  </si>
  <si>
    <t>2015 - TW Telecom budgeted at full monthly cost; one-third billed to tenant WILL</t>
  </si>
  <si>
    <t>Misc./extra projects</t>
  </si>
  <si>
    <t>2015 - Microsoft SA budget 5,800.00 vs. actual 2,607.00</t>
  </si>
  <si>
    <t>2015 not budgeted:</t>
  </si>
  <si>
    <t>GO accts pay (5,790.95)</t>
  </si>
  <si>
    <t>T&amp;M services (2,041.71 + 166.67)</t>
  </si>
  <si>
    <t>Private I - $6,075.00 x 2 more quarterly payments</t>
  </si>
  <si>
    <t>2015 - Over estimated software expense</t>
  </si>
  <si>
    <t>pd 1/6/16</t>
  </si>
  <si>
    <t>pd 580.00 1/6/16</t>
  </si>
  <si>
    <t>n.yr. - 76022-010</t>
  </si>
  <si>
    <t>pd 1,998.00 - 1/6/16</t>
  </si>
  <si>
    <t xml:space="preserve"> pd 1,720.03 - 2/4/16</t>
  </si>
  <si>
    <t>fixed circular error reference here 5/9/16</t>
  </si>
  <si>
    <t>Adobe Creative Cloud - Pro DC + Photoshop license for JB (exp 6/2017)</t>
  </si>
  <si>
    <t>InMagic library catalog - 2 concurrent users (exp 6/30/17)</t>
  </si>
  <si>
    <t>Informa PSN Enterprise annual renewal - exp 7/29/17</t>
  </si>
  <si>
    <t>MS Open value agreement year 3 of 3 for STD/PRO licenses (exp 6/30/18)</t>
  </si>
  <si>
    <t>Dedicated - Secure FTP Hosting (4 months x $33.00)</t>
  </si>
  <si>
    <t>Dedicated - Secure FTP Hosting (12 months x $33.00)</t>
  </si>
  <si>
    <t>eTapestry training modules (split 50/50 with GL 76042-020) - expires 7/27/17</t>
  </si>
  <si>
    <t>eTapestry training modules (split 50/50 with GL 76048-000) - expires 7/27/17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</si>
</sst>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43" fontId="0" fillId="0" borderId="0" xfId="1" applyFont="1"/>
    <xf numFmtId="43" fontId="0" fillId="0" borderId="1" xfId="1" applyFont="1" applyBorder="1"/>
    <xf numFmtId="43" fontId="0" fillId="0" borderId="0" xfId="1" applyFont="1" applyBorder="1"/>
    <xf numFmtId="43" fontId="0" fillId="0" borderId="0" xfId="0" applyNumberFormat="1"/>
    <xf numFmtId="43" fontId="0" fillId="0" borderId="2" xfId="0" applyNumberFormat="1" applyBorder="1"/>
    <xf numFmtId="43" fontId="0" fillId="0" borderId="2" xfId="1" applyFont="1" applyBorder="1"/>
    <xf numFmtId="43" fontId="0" fillId="0" borderId="3" xfId="1" applyFont="1" applyBorder="1"/>
    <xf numFmtId="43" fontId="0" fillId="0" borderId="0" xfId="1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14" fontId="0" fillId="0" borderId="0" xfId="0" applyNumberFormat="1"/>
    <xf numFmtId="43" fontId="0" fillId="0" borderId="0" xfId="0" applyNumberFormat="1" applyBorder="1"/>
    <xf numFmtId="43" fontId="0" fillId="0" borderId="0" xfId="0" applyNumberFormat="1" applyFill="1"/>
    <xf numFmtId="43" fontId="0" fillId="0" borderId="0" xfId="1" applyFont="1" applyFill="1"/>
    <xf numFmtId="43" fontId="0" fillId="0" borderId="0" xfId="0" applyNumberFormat="1" applyFill="1" applyBorder="1"/>
    <xf numFmtId="43" fontId="0" fillId="0" borderId="3" xfId="0" applyNumberFormat="1" applyBorder="1"/>
    <xf numFmtId="0" fontId="0" fillId="0" borderId="0" xfId="0" applyFont="1" applyFill="1"/>
    <xf numFmtId="0" fontId="0" fillId="0" borderId="0" xfId="0" applyFill="1"/>
    <xf numFmtId="43" fontId="0" fillId="0" borderId="3" xfId="1" applyFont="1" applyFill="1" applyBorder="1"/>
    <xf numFmtId="0" fontId="4" fillId="0" borderId="0" xfId="0" applyFont="1"/>
    <xf numFmtId="8" fontId="4" fillId="0" borderId="0" xfId="0" applyNumberFormat="1" applyFont="1"/>
    <xf numFmtId="0" fontId="5" fillId="0" borderId="0" xfId="0" applyFont="1" applyAlignment="1">
      <alignment horizontal="left"/>
    </xf>
    <xf numFmtId="43" fontId="0" fillId="0" borderId="0" xfId="1" applyFont="1" applyAlignment="1">
      <alignment horizontal="left"/>
    </xf>
    <xf numFmtId="43" fontId="0" fillId="0" borderId="1" xfId="1" applyFont="1" applyBorder="1" applyAlignment="1">
      <alignment horizontal="left"/>
    </xf>
    <xf numFmtId="0" fontId="0" fillId="0" borderId="0" xfId="1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Border="1"/>
    <xf numFmtId="0" fontId="0" fillId="0" borderId="0" xfId="0" applyAlignment="1">
      <alignment horizontal="left"/>
    </xf>
    <xf numFmtId="2" fontId="0" fillId="0" borderId="0" xfId="0" applyNumberFormat="1"/>
    <xf numFmtId="43" fontId="0" fillId="0" borderId="2" xfId="1" applyFont="1" applyBorder="1" applyAlignment="1">
      <alignment horizontal="left"/>
    </xf>
    <xf numFmtId="0" fontId="6" fillId="0" borderId="0" xfId="0" applyFont="1"/>
    <xf numFmtId="43" fontId="7" fillId="0" borderId="0" xfId="1" applyFont="1"/>
    <xf numFmtId="0" fontId="0" fillId="0" borderId="4" xfId="0" applyBorder="1"/>
    <xf numFmtId="43" fontId="0" fillId="0" borderId="0" xfId="1" applyFont="1" applyBorder="1" applyAlignment="1">
      <alignment horizontal="left"/>
    </xf>
    <xf numFmtId="43" fontId="0" fillId="0" borderId="3" xfId="1" applyFont="1" applyBorder="1" applyAlignment="1">
      <alignment horizontal="left"/>
    </xf>
    <xf numFmtId="0" fontId="0" fillId="0" borderId="0" xfId="0" applyBorder="1" applyAlignment="1"/>
    <xf numFmtId="0" fontId="0" fillId="0" borderId="1" xfId="0" applyBorder="1" applyAlignment="1">
      <alignment horizontal="right"/>
    </xf>
    <xf numFmtId="0" fontId="0" fillId="0" borderId="0" xfId="1" applyNumberFormat="1" applyFont="1" applyBorder="1" applyAlignment="1">
      <alignment horizontal="right"/>
    </xf>
    <xf numFmtId="0" fontId="0" fillId="0" borderId="0" xfId="1" applyNumberFormat="1" applyFont="1" applyAlignment="1">
      <alignment horizontal="right"/>
    </xf>
    <xf numFmtId="43" fontId="0" fillId="0" borderId="0" xfId="1" applyNumberFormat="1" applyFont="1" applyAlignment="1">
      <alignment horizontal="left"/>
    </xf>
    <xf numFmtId="43" fontId="0" fillId="0" borderId="0" xfId="1" applyNumberFormat="1" applyFont="1" applyBorder="1" applyAlignment="1">
      <alignment horizontal="left"/>
    </xf>
    <xf numFmtId="43" fontId="0" fillId="0" borderId="2" xfId="1" applyNumberFormat="1" applyFont="1" applyBorder="1"/>
    <xf numFmtId="43" fontId="0" fillId="0" borderId="0" xfId="1" applyNumberFormat="1" applyFont="1" applyBorder="1"/>
    <xf numFmtId="43" fontId="0" fillId="0" borderId="3" xfId="1" applyNumberFormat="1" applyFont="1" applyBorder="1"/>
    <xf numFmtId="43" fontId="0" fillId="0" borderId="0" xfId="1" applyNumberFormat="1" applyFont="1"/>
    <xf numFmtId="43" fontId="3" fillId="0" borderId="0" xfId="0" applyNumberFormat="1" applyFont="1"/>
    <xf numFmtId="0" fontId="5" fillId="0" borderId="0" xfId="0" applyNumberFormat="1" applyFont="1" applyAlignment="1">
      <alignment horizontal="left"/>
    </xf>
    <xf numFmtId="43" fontId="0" fillId="0" borderId="1" xfId="1" applyNumberFormat="1" applyFont="1" applyBorder="1" applyAlignment="1">
      <alignment horizontal="left"/>
    </xf>
    <xf numFmtId="0" fontId="0" fillId="0" borderId="0" xfId="0" applyAlignment="1"/>
    <xf numFmtId="0" fontId="0" fillId="0" borderId="4" xfId="0" applyFont="1" applyBorder="1" applyAlignment="1">
      <alignment horizontal="left"/>
    </xf>
    <xf numFmtId="0" fontId="0" fillId="0" borderId="4" xfId="1" applyNumberFormat="1" applyFont="1" applyBorder="1"/>
    <xf numFmtId="0" fontId="5" fillId="2" borderId="0" xfId="0" applyFont="1" applyFill="1" applyAlignment="1">
      <alignment horizontal="left"/>
    </xf>
    <xf numFmtId="43" fontId="0" fillId="2" borderId="0" xfId="1" applyFont="1" applyFill="1" applyBorder="1"/>
    <xf numFmtId="0" fontId="0" fillId="2" borderId="0" xfId="0" applyFill="1" applyBorder="1"/>
    <xf numFmtId="0" fontId="0" fillId="2" borderId="0" xfId="0" applyFill="1"/>
    <xf numFmtId="43" fontId="0" fillId="2" borderId="0" xfId="1" applyFont="1" applyFill="1"/>
    <xf numFmtId="0" fontId="0" fillId="2" borderId="0" xfId="0" applyFont="1" applyFill="1"/>
    <xf numFmtId="0" fontId="0" fillId="0" borderId="0" xfId="0" applyBorder="1" applyAlignment="1"/>
    <xf numFmtId="0" fontId="0" fillId="0" borderId="4" xfId="0" applyBorder="1" applyAlignment="1"/>
    <xf numFmtId="43" fontId="0" fillId="0" borderId="0" xfId="1" applyFont="1" applyBorder="1" applyAlignment="1"/>
    <xf numFmtId="0" fontId="1" fillId="0" borderId="0" xfId="0" applyFont="1" applyBorder="1" applyAlignment="1"/>
    <xf numFmtId="0" fontId="0" fillId="2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Layout" zoomScaleNormal="100" workbookViewId="0">
      <selection activeCell="J20" sqref="J20"/>
    </sheetView>
  </sheetViews>
  <sheetFormatPr defaultRowHeight="15" x14ac:dyDescent="0.25"/>
  <cols>
    <col min="1" max="1" width="10.5703125" bestFit="1" customWidth="1"/>
    <col min="2" max="2" width="3.5703125" customWidth="1"/>
    <col min="9" max="9" width="3.5703125" customWidth="1"/>
    <col min="10" max="10" width="17.140625" customWidth="1"/>
  </cols>
  <sheetData>
    <row r="1" spans="1:10" x14ac:dyDescent="0.25">
      <c r="A1" t="s">
        <v>1</v>
      </c>
    </row>
    <row r="3" spans="1:10" ht="18.75" x14ac:dyDescent="0.3">
      <c r="A3" s="23">
        <v>2015</v>
      </c>
    </row>
    <row r="4" spans="1:10" x14ac:dyDescent="0.25">
      <c r="A4" s="2">
        <v>3126.96</v>
      </c>
      <c r="C4" t="s">
        <v>58</v>
      </c>
    </row>
    <row r="5" spans="1:10" x14ac:dyDescent="0.25">
      <c r="A5" s="4">
        <v>420</v>
      </c>
      <c r="C5" t="s">
        <v>66</v>
      </c>
      <c r="I5" s="21" t="s">
        <v>168</v>
      </c>
    </row>
    <row r="6" spans="1:10" x14ac:dyDescent="0.25">
      <c r="A6" s="34">
        <v>453</v>
      </c>
      <c r="C6" t="s">
        <v>69</v>
      </c>
      <c r="I6" s="21" t="s">
        <v>170</v>
      </c>
    </row>
    <row r="7" spans="1:10" ht="15.75" thickBot="1" x14ac:dyDescent="0.3">
      <c r="A7" s="6">
        <f>SUM(A4:A6)</f>
        <v>3999.96</v>
      </c>
    </row>
    <row r="8" spans="1:10" ht="15.75" thickTop="1" x14ac:dyDescent="0.25"/>
    <row r="9" spans="1:10" ht="15.75" thickBot="1" x14ac:dyDescent="0.3">
      <c r="A9" s="8">
        <v>4000</v>
      </c>
      <c r="C9" t="s">
        <v>59</v>
      </c>
      <c r="E9" s="21"/>
      <c r="F9" s="21"/>
      <c r="G9" s="21"/>
      <c r="H9" s="21"/>
      <c r="I9" s="21"/>
      <c r="J9" s="21"/>
    </row>
    <row r="10" spans="1:10" ht="15.75" thickTop="1" x14ac:dyDescent="0.25"/>
    <row r="12" spans="1:10" ht="18.75" x14ac:dyDescent="0.3">
      <c r="A12" s="23">
        <v>2016</v>
      </c>
    </row>
    <row r="13" spans="1:10" x14ac:dyDescent="0.25">
      <c r="A13" s="2">
        <v>425</v>
      </c>
      <c r="C13" t="s">
        <v>65</v>
      </c>
    </row>
    <row r="14" spans="1:10" x14ac:dyDescent="0.25">
      <c r="A14" s="2">
        <v>1606.63</v>
      </c>
      <c r="C14" t="s">
        <v>67</v>
      </c>
      <c r="J14" s="21" t="s">
        <v>172</v>
      </c>
    </row>
    <row r="15" spans="1:10" x14ac:dyDescent="0.25">
      <c r="A15" s="2">
        <v>460</v>
      </c>
      <c r="C15" t="s">
        <v>69</v>
      </c>
    </row>
    <row r="16" spans="1:10" x14ac:dyDescent="0.25">
      <c r="A16" s="2">
        <v>500</v>
      </c>
      <c r="C16" t="s">
        <v>32</v>
      </c>
    </row>
    <row r="17" spans="1:9" ht="15.75" thickBot="1" x14ac:dyDescent="0.3">
      <c r="A17" s="7">
        <f>SUM(A13:A16)</f>
        <v>2991.63</v>
      </c>
    </row>
    <row r="18" spans="1:9" ht="15.75" thickTop="1" x14ac:dyDescent="0.25">
      <c r="E18" s="21"/>
    </row>
    <row r="19" spans="1:9" ht="15.75" thickBot="1" x14ac:dyDescent="0.3">
      <c r="A19" s="8">
        <v>3000</v>
      </c>
      <c r="C19" t="s">
        <v>60</v>
      </c>
      <c r="F19" s="21"/>
    </row>
    <row r="20" spans="1:9" ht="15.75" thickTop="1" x14ac:dyDescent="0.25"/>
    <row r="24" spans="1:9" ht="15.75" thickBot="1" x14ac:dyDescent="0.3">
      <c r="A24" s="35" t="s">
        <v>77</v>
      </c>
      <c r="B24" s="35"/>
      <c r="C24" s="35"/>
      <c r="D24" s="35"/>
      <c r="E24" s="35"/>
      <c r="F24" s="35"/>
      <c r="G24" s="35"/>
      <c r="H24" s="35"/>
      <c r="I24" s="35"/>
    </row>
    <row r="25" spans="1:9" x14ac:dyDescent="0.25">
      <c r="A25" s="4">
        <v>1606.63</v>
      </c>
      <c r="B25" s="1"/>
      <c r="C25" s="1" t="s">
        <v>68</v>
      </c>
      <c r="D25" s="1"/>
      <c r="E25" s="1"/>
      <c r="F25" s="1"/>
      <c r="G25" s="1"/>
      <c r="H25" s="1"/>
      <c r="I25" s="1"/>
    </row>
    <row r="26" spans="1:9" x14ac:dyDescent="0.25">
      <c r="A26" s="2">
        <v>1344.94</v>
      </c>
      <c r="C26" t="s">
        <v>70</v>
      </c>
    </row>
    <row r="27" spans="1:9" x14ac:dyDescent="0.25">
      <c r="A27" s="2">
        <v>175.39</v>
      </c>
      <c r="C27" t="s">
        <v>71</v>
      </c>
    </row>
    <row r="28" spans="1:9" ht="15.75" thickBot="1" x14ac:dyDescent="0.3">
      <c r="A28" s="6">
        <f>SUM(A25:A27)</f>
        <v>3126.96</v>
      </c>
    </row>
    <row r="29" spans="1:9" ht="15.75" thickTop="1" x14ac:dyDescent="0.25"/>
    <row r="32" spans="1:9" x14ac:dyDescent="0.25">
      <c r="A32" s="5"/>
    </row>
  </sheetData>
  <pageMargins left="0.7" right="0.7" top="0.75" bottom="0.75" header="0.3" footer="0.3"/>
  <pageSetup orientation="portrait" r:id="rId1"/>
  <headerFooter>
    <oddHeader>&amp;R9/17/15</oddHead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Layout" zoomScaleNormal="100" workbookViewId="0">
      <selection activeCell="G31" sqref="G31"/>
    </sheetView>
  </sheetViews>
  <sheetFormatPr defaultRowHeight="15" x14ac:dyDescent="0.25"/>
  <cols>
    <col min="1" max="1" width="10.5703125" bestFit="1" customWidth="1"/>
    <col min="2" max="2" width="2.28515625" customWidth="1"/>
    <col min="5" max="5" width="9.5703125" bestFit="1" customWidth="1"/>
  </cols>
  <sheetData>
    <row r="1" spans="1:9" x14ac:dyDescent="0.25">
      <c r="A1" t="s">
        <v>2</v>
      </c>
    </row>
    <row r="3" spans="1:9" ht="18.75" x14ac:dyDescent="0.3">
      <c r="A3" s="23">
        <v>2015</v>
      </c>
    </row>
    <row r="4" spans="1:9" x14ac:dyDescent="0.25">
      <c r="A4" s="4">
        <v>498</v>
      </c>
      <c r="C4" t="s">
        <v>58</v>
      </c>
    </row>
    <row r="5" spans="1:9" x14ac:dyDescent="0.25">
      <c r="A5" s="5">
        <v>8500</v>
      </c>
      <c r="C5" t="s">
        <v>17</v>
      </c>
    </row>
    <row r="6" spans="1:9" x14ac:dyDescent="0.25">
      <c r="A6" s="5">
        <v>1500</v>
      </c>
      <c r="C6" t="s">
        <v>18</v>
      </c>
    </row>
    <row r="7" spans="1:9" x14ac:dyDescent="0.25">
      <c r="A7" s="4">
        <v>500</v>
      </c>
      <c r="C7" t="s">
        <v>16</v>
      </c>
      <c r="I7" s="21"/>
    </row>
    <row r="8" spans="1:9" ht="15.75" thickBot="1" x14ac:dyDescent="0.3">
      <c r="A8" s="7">
        <f>SUM(A4:A7)</f>
        <v>10998</v>
      </c>
    </row>
    <row r="9" spans="1:9" ht="15.75" thickTop="1" x14ac:dyDescent="0.25">
      <c r="A9" s="4"/>
    </row>
    <row r="10" spans="1:9" ht="15.75" thickBot="1" x14ac:dyDescent="0.3">
      <c r="A10" s="8">
        <v>11000</v>
      </c>
      <c r="C10" t="s">
        <v>59</v>
      </c>
    </row>
    <row r="11" spans="1:9" ht="15.75" thickTop="1" x14ac:dyDescent="0.25"/>
    <row r="13" spans="1:9" ht="18.75" x14ac:dyDescent="0.3">
      <c r="A13" s="23">
        <v>2016</v>
      </c>
    </row>
    <row r="14" spans="1:9" x14ac:dyDescent="0.25">
      <c r="A14" s="2">
        <v>5000</v>
      </c>
      <c r="C14" t="s">
        <v>74</v>
      </c>
    </row>
    <row r="15" spans="1:9" x14ac:dyDescent="0.25">
      <c r="A15" s="2">
        <v>0</v>
      </c>
      <c r="C15" t="s">
        <v>112</v>
      </c>
    </row>
    <row r="16" spans="1:9" x14ac:dyDescent="0.25">
      <c r="A16" s="4">
        <v>0</v>
      </c>
      <c r="C16" t="s">
        <v>86</v>
      </c>
    </row>
    <row r="17" spans="1:3" x14ac:dyDescent="0.25">
      <c r="A17" s="4">
        <v>1200</v>
      </c>
      <c r="C17" t="s">
        <v>111</v>
      </c>
    </row>
    <row r="18" spans="1:3" x14ac:dyDescent="0.25">
      <c r="A18" s="4">
        <v>0</v>
      </c>
      <c r="C18" t="s">
        <v>72</v>
      </c>
    </row>
    <row r="19" spans="1:3" x14ac:dyDescent="0.25">
      <c r="A19" s="4">
        <v>0</v>
      </c>
      <c r="C19" t="s">
        <v>73</v>
      </c>
    </row>
    <row r="20" spans="1:3" x14ac:dyDescent="0.25">
      <c r="A20" s="4">
        <v>500</v>
      </c>
      <c r="C20" t="s">
        <v>16</v>
      </c>
    </row>
    <row r="21" spans="1:3" ht="15.75" thickBot="1" x14ac:dyDescent="0.3">
      <c r="A21" s="7">
        <f>SUM(A14:A20)</f>
        <v>6700</v>
      </c>
    </row>
    <row r="22" spans="1:3" ht="15.75" thickTop="1" x14ac:dyDescent="0.25"/>
    <row r="23" spans="1:3" ht="15.75" thickBot="1" x14ac:dyDescent="0.3">
      <c r="A23" s="8">
        <v>6700</v>
      </c>
      <c r="C23" t="s">
        <v>60</v>
      </c>
    </row>
    <row r="24" spans="1:3" ht="15.75" thickTop="1" x14ac:dyDescent="0.25"/>
  </sheetData>
  <pageMargins left="0.7" right="0.7" top="0.75" bottom="0.75" header="0.3" footer="0.3"/>
  <pageSetup orientation="portrait" r:id="rId1"/>
  <headerFooter>
    <oddHeader>&amp;R9/17/15</oddHead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Layout" zoomScaleNormal="100" workbookViewId="0">
      <selection activeCell="D21" sqref="D21"/>
    </sheetView>
  </sheetViews>
  <sheetFormatPr defaultRowHeight="15" x14ac:dyDescent="0.25"/>
  <cols>
    <col min="1" max="1" width="13" bestFit="1" customWidth="1"/>
    <col min="2" max="2" width="2.5703125" customWidth="1"/>
  </cols>
  <sheetData>
    <row r="1" spans="1:3" x14ac:dyDescent="0.25">
      <c r="A1" t="s">
        <v>3</v>
      </c>
    </row>
    <row r="3" spans="1:3" ht="18.75" x14ac:dyDescent="0.3">
      <c r="A3" s="23">
        <v>2015</v>
      </c>
    </row>
    <row r="4" spans="1:3" x14ac:dyDescent="0.25">
      <c r="A4" s="42">
        <v>4078</v>
      </c>
      <c r="C4" t="s">
        <v>58</v>
      </c>
    </row>
    <row r="5" spans="1:3" x14ac:dyDescent="0.25">
      <c r="A5" s="42">
        <f>300*2</f>
        <v>600</v>
      </c>
      <c r="C5" t="s">
        <v>139</v>
      </c>
    </row>
    <row r="6" spans="1:3" x14ac:dyDescent="0.25">
      <c r="A6" s="5">
        <v>6000</v>
      </c>
      <c r="C6" t="s">
        <v>140</v>
      </c>
    </row>
    <row r="7" spans="1:3" x14ac:dyDescent="0.25">
      <c r="A7" s="43">
        <v>500</v>
      </c>
      <c r="C7" t="s">
        <v>16</v>
      </c>
    </row>
    <row r="8" spans="1:3" x14ac:dyDescent="0.25">
      <c r="A8" s="43">
        <v>250</v>
      </c>
      <c r="C8" t="s">
        <v>141</v>
      </c>
    </row>
    <row r="9" spans="1:3" x14ac:dyDescent="0.25">
      <c r="A9" s="43">
        <v>500</v>
      </c>
      <c r="C9" t="s">
        <v>142</v>
      </c>
    </row>
    <row r="10" spans="1:3" x14ac:dyDescent="0.25">
      <c r="A10" s="43">
        <v>1200</v>
      </c>
      <c r="C10" t="s">
        <v>143</v>
      </c>
    </row>
    <row r="11" spans="1:3" ht="15.75" thickBot="1" x14ac:dyDescent="0.3">
      <c r="A11" s="44">
        <f>SUM(A4:A10)</f>
        <v>13128</v>
      </c>
    </row>
    <row r="12" spans="1:3" ht="15.75" thickTop="1" x14ac:dyDescent="0.25">
      <c r="A12" s="45"/>
    </row>
    <row r="13" spans="1:3" ht="15.75" thickBot="1" x14ac:dyDescent="0.3">
      <c r="A13" s="46">
        <v>13200</v>
      </c>
      <c r="C13" t="s">
        <v>59</v>
      </c>
    </row>
    <row r="14" spans="1:3" ht="15.75" thickTop="1" x14ac:dyDescent="0.25">
      <c r="A14" s="5"/>
    </row>
    <row r="15" spans="1:3" x14ac:dyDescent="0.25">
      <c r="A15" s="5"/>
    </row>
    <row r="16" spans="1:3" ht="18.75" x14ac:dyDescent="0.3">
      <c r="A16" s="49">
        <v>2016</v>
      </c>
    </row>
    <row r="17" spans="1:6" x14ac:dyDescent="0.25">
      <c r="A17" s="47">
        <v>0</v>
      </c>
      <c r="C17" t="s">
        <v>123</v>
      </c>
    </row>
    <row r="18" spans="1:6" x14ac:dyDescent="0.25">
      <c r="A18" s="47">
        <f>2000*3</f>
        <v>6000</v>
      </c>
      <c r="C18" t="s">
        <v>144</v>
      </c>
    </row>
    <row r="19" spans="1:6" x14ac:dyDescent="0.25">
      <c r="A19" s="47">
        <v>1200</v>
      </c>
      <c r="C19" t="s">
        <v>145</v>
      </c>
    </row>
    <row r="20" spans="1:6" x14ac:dyDescent="0.25">
      <c r="A20" s="47">
        <v>500</v>
      </c>
      <c r="C20" t="s">
        <v>16</v>
      </c>
    </row>
    <row r="21" spans="1:6" ht="15.75" thickBot="1" x14ac:dyDescent="0.3">
      <c r="A21" s="44">
        <f>SUM(A17:A20)</f>
        <v>7700</v>
      </c>
    </row>
    <row r="22" spans="1:6" ht="15.75" thickTop="1" x14ac:dyDescent="0.25">
      <c r="A22" s="5"/>
    </row>
    <row r="23" spans="1:6" ht="15.75" thickBot="1" x14ac:dyDescent="0.3">
      <c r="A23" s="46">
        <v>7800</v>
      </c>
      <c r="C23" t="s">
        <v>60</v>
      </c>
    </row>
    <row r="24" spans="1:6" ht="15.75" thickTop="1" x14ac:dyDescent="0.25">
      <c r="A24" s="5"/>
    </row>
    <row r="25" spans="1:6" x14ac:dyDescent="0.25">
      <c r="A25" s="48"/>
    </row>
    <row r="27" spans="1:6" ht="15.75" thickBot="1" x14ac:dyDescent="0.3">
      <c r="A27" s="35" t="s">
        <v>114</v>
      </c>
      <c r="B27" s="35"/>
      <c r="C27" s="35"/>
      <c r="D27" s="35"/>
      <c r="E27" s="35"/>
      <c r="F27" s="35"/>
    </row>
    <row r="28" spans="1:6" x14ac:dyDescent="0.25">
      <c r="A28" t="s">
        <v>157</v>
      </c>
    </row>
  </sheetData>
  <pageMargins left="0.7" right="0.7" top="0.75" bottom="0.75" header="0.3" footer="0.3"/>
  <pageSetup orientation="portrait" r:id="rId1"/>
  <headerFooter>
    <oddHeader xml:space="preserve">&amp;R9/22/15
</oddHeader>
    <oddFooter>&amp;L&amp;Z&amp;F&amp;A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view="pageLayout" zoomScaleNormal="100" workbookViewId="0">
      <selection activeCell="B10" sqref="B10"/>
    </sheetView>
  </sheetViews>
  <sheetFormatPr defaultRowHeight="15" x14ac:dyDescent="0.25"/>
  <cols>
    <col min="1" max="1" width="11" customWidth="1"/>
    <col min="2" max="2" width="2.7109375" customWidth="1"/>
  </cols>
  <sheetData>
    <row r="1" spans="1:3" x14ac:dyDescent="0.25">
      <c r="A1" t="s">
        <v>4</v>
      </c>
    </row>
    <row r="3" spans="1:3" ht="18.75" x14ac:dyDescent="0.3">
      <c r="A3" s="23">
        <v>2015</v>
      </c>
    </row>
    <row r="4" spans="1:3" x14ac:dyDescent="0.25">
      <c r="A4" s="45">
        <v>585.41</v>
      </c>
      <c r="C4" t="s">
        <v>58</v>
      </c>
    </row>
    <row r="5" spans="1:3" x14ac:dyDescent="0.25">
      <c r="A5" s="45">
        <v>1243</v>
      </c>
      <c r="C5" t="s">
        <v>146</v>
      </c>
    </row>
    <row r="6" spans="1:3" x14ac:dyDescent="0.25">
      <c r="A6" s="45">
        <f>2000</f>
        <v>2000</v>
      </c>
      <c r="C6" t="s">
        <v>158</v>
      </c>
    </row>
    <row r="7" spans="1:3" x14ac:dyDescent="0.25">
      <c r="A7" s="50">
        <v>500</v>
      </c>
      <c r="C7" t="s">
        <v>16</v>
      </c>
    </row>
    <row r="8" spans="1:3" ht="15.75" thickBot="1" x14ac:dyDescent="0.3">
      <c r="A8" s="44">
        <f>SUM(A4:A7)</f>
        <v>4328.41</v>
      </c>
    </row>
    <row r="9" spans="1:3" ht="15.75" thickTop="1" x14ac:dyDescent="0.25">
      <c r="A9" s="45"/>
    </row>
    <row r="10" spans="1:3" ht="15.75" thickBot="1" x14ac:dyDescent="0.3">
      <c r="A10" s="46">
        <v>4400</v>
      </c>
      <c r="C10" t="s">
        <v>59</v>
      </c>
    </row>
    <row r="11" spans="1:3" ht="15.75" thickTop="1" x14ac:dyDescent="0.25">
      <c r="A11" s="45"/>
    </row>
    <row r="12" spans="1:3" x14ac:dyDescent="0.25">
      <c r="A12" s="45"/>
    </row>
    <row r="13" spans="1:3" ht="18.75" x14ac:dyDescent="0.3">
      <c r="A13" s="49">
        <v>2016</v>
      </c>
    </row>
    <row r="14" spans="1:3" x14ac:dyDescent="0.25">
      <c r="A14" s="5">
        <v>0</v>
      </c>
      <c r="C14" t="s">
        <v>124</v>
      </c>
    </row>
    <row r="15" spans="1:3" x14ac:dyDescent="0.25">
      <c r="A15" s="5">
        <v>300</v>
      </c>
      <c r="C15" t="s">
        <v>148</v>
      </c>
    </row>
    <row r="16" spans="1:3" x14ac:dyDescent="0.25">
      <c r="A16" s="5">
        <f>2000</f>
        <v>2000</v>
      </c>
      <c r="C16" t="s">
        <v>159</v>
      </c>
    </row>
    <row r="17" spans="1:3" x14ac:dyDescent="0.25">
      <c r="A17" s="43">
        <v>3600</v>
      </c>
      <c r="C17" t="s">
        <v>147</v>
      </c>
    </row>
    <row r="18" spans="1:3" x14ac:dyDescent="0.25">
      <c r="A18" s="43">
        <v>500</v>
      </c>
      <c r="C18" t="s">
        <v>16</v>
      </c>
    </row>
    <row r="19" spans="1:3" ht="15.75" thickBot="1" x14ac:dyDescent="0.3">
      <c r="A19" s="44">
        <f>SUM(A14:A18)</f>
        <v>6400</v>
      </c>
    </row>
    <row r="20" spans="1:3" ht="15.75" thickTop="1" x14ac:dyDescent="0.25">
      <c r="A20" s="5"/>
    </row>
    <row r="21" spans="1:3" ht="15.75" thickBot="1" x14ac:dyDescent="0.3">
      <c r="A21" s="46">
        <v>6400</v>
      </c>
      <c r="C21" t="s">
        <v>60</v>
      </c>
    </row>
    <row r="22" spans="1:3" ht="15.75" thickTop="1" x14ac:dyDescent="0.25"/>
  </sheetData>
  <pageMargins left="0.7" right="0.7" top="0.75" bottom="0.75" header="0.3" footer="0.3"/>
  <pageSetup orientation="portrait" r:id="rId1"/>
  <headerFooter>
    <oddHeader>&amp;R9/22/15</oddHeader>
    <oddFooter>&amp;L&amp;Z&amp;F&amp;A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Layout" zoomScaleNormal="100" workbookViewId="0">
      <selection activeCell="B23" sqref="B23"/>
    </sheetView>
  </sheetViews>
  <sheetFormatPr defaultRowHeight="15" x14ac:dyDescent="0.25"/>
  <cols>
    <col min="1" max="1" width="11" customWidth="1"/>
    <col min="2" max="2" width="2.7109375" customWidth="1"/>
  </cols>
  <sheetData>
    <row r="1" spans="1:3" x14ac:dyDescent="0.25">
      <c r="A1" t="s">
        <v>15</v>
      </c>
    </row>
    <row r="3" spans="1:3" ht="18.75" x14ac:dyDescent="0.3">
      <c r="A3" s="23">
        <v>2015</v>
      </c>
    </row>
    <row r="4" spans="1:3" x14ac:dyDescent="0.25">
      <c r="A4" s="4">
        <v>0</v>
      </c>
      <c r="C4" t="s">
        <v>58</v>
      </c>
    </row>
    <row r="5" spans="1:3" x14ac:dyDescent="0.25">
      <c r="A5" s="4">
        <v>500</v>
      </c>
      <c r="B5" t="s">
        <v>92</v>
      </c>
      <c r="C5" t="s">
        <v>91</v>
      </c>
    </row>
    <row r="6" spans="1:3" x14ac:dyDescent="0.25">
      <c r="A6" s="4">
        <v>250</v>
      </c>
      <c r="B6" t="s">
        <v>92</v>
      </c>
      <c r="C6" t="s">
        <v>90</v>
      </c>
    </row>
    <row r="7" spans="1:3" x14ac:dyDescent="0.25">
      <c r="A7" s="4">
        <v>1200</v>
      </c>
      <c r="B7" t="s">
        <v>92</v>
      </c>
      <c r="C7" t="s">
        <v>87</v>
      </c>
    </row>
    <row r="8" spans="1:3" x14ac:dyDescent="0.25">
      <c r="A8" s="4">
        <v>300</v>
      </c>
      <c r="B8" t="s">
        <v>92</v>
      </c>
      <c r="C8" t="s">
        <v>88</v>
      </c>
    </row>
    <row r="9" spans="1:3" x14ac:dyDescent="0.25">
      <c r="A9" s="4">
        <v>2000</v>
      </c>
      <c r="B9" t="s">
        <v>92</v>
      </c>
      <c r="C9" t="s">
        <v>89</v>
      </c>
    </row>
    <row r="10" spans="1:3" ht="15.75" thickBot="1" x14ac:dyDescent="0.3">
      <c r="A10" s="7">
        <f>SUM(A4:A9)</f>
        <v>4250</v>
      </c>
    </row>
    <row r="11" spans="1:3" ht="15.75" thickTop="1" x14ac:dyDescent="0.25">
      <c r="A11" s="4"/>
    </row>
    <row r="12" spans="1:3" ht="15.75" thickBot="1" x14ac:dyDescent="0.3">
      <c r="A12" s="8">
        <v>4300</v>
      </c>
      <c r="C12" t="s">
        <v>59</v>
      </c>
    </row>
    <row r="13" spans="1:3" ht="15.75" thickTop="1" x14ac:dyDescent="0.25">
      <c r="A13" s="4"/>
    </row>
    <row r="14" spans="1:3" x14ac:dyDescent="0.25">
      <c r="A14" s="4"/>
    </row>
    <row r="15" spans="1:3" ht="18.75" x14ac:dyDescent="0.3">
      <c r="A15" s="23">
        <v>2016</v>
      </c>
    </row>
    <row r="16" spans="1:3" x14ac:dyDescent="0.25">
      <c r="A16" s="2">
        <v>0</v>
      </c>
      <c r="C16" t="s">
        <v>86</v>
      </c>
    </row>
    <row r="17" spans="1:3" x14ac:dyDescent="0.25">
      <c r="A17" s="2">
        <f>1200*2</f>
        <v>2400</v>
      </c>
      <c r="C17" t="s">
        <v>94</v>
      </c>
    </row>
    <row r="18" spans="1:3" x14ac:dyDescent="0.25">
      <c r="A18" s="2">
        <v>300</v>
      </c>
      <c r="C18" t="s">
        <v>95</v>
      </c>
    </row>
    <row r="19" spans="1:3" x14ac:dyDescent="0.25">
      <c r="A19" s="2">
        <v>0</v>
      </c>
      <c r="C19" t="s">
        <v>96</v>
      </c>
    </row>
    <row r="20" spans="1:3" x14ac:dyDescent="0.25">
      <c r="A20" s="2">
        <v>0</v>
      </c>
      <c r="C20" t="s">
        <v>32</v>
      </c>
    </row>
    <row r="21" spans="1:3" ht="15.75" thickBot="1" x14ac:dyDescent="0.3">
      <c r="A21" s="7">
        <f>SUM(A16:A20)</f>
        <v>2700</v>
      </c>
    </row>
    <row r="22" spans="1:3" ht="15.75" thickTop="1" x14ac:dyDescent="0.25"/>
    <row r="23" spans="1:3" ht="15.75" thickBot="1" x14ac:dyDescent="0.3">
      <c r="A23" s="8">
        <v>3000</v>
      </c>
      <c r="C23" t="s">
        <v>60</v>
      </c>
    </row>
    <row r="24" spans="1:3" ht="15.75" thickTop="1" x14ac:dyDescent="0.25"/>
    <row r="28" spans="1:3" x14ac:dyDescent="0.25">
      <c r="A28" s="1" t="s">
        <v>93</v>
      </c>
      <c r="B28" s="1"/>
      <c r="C28" s="1"/>
    </row>
    <row r="29" spans="1:3" x14ac:dyDescent="0.25">
      <c r="A29" s="1"/>
      <c r="B29" s="1"/>
      <c r="C29" s="1"/>
    </row>
  </sheetData>
  <pageMargins left="0.7" right="0.7" top="0.75" bottom="0.75" header="0.3" footer="0.3"/>
  <pageSetup orientation="portrait" r:id="rId1"/>
  <headerFooter>
    <oddHeader>&amp;R9/15/15</oddHeader>
    <oddFooter>&amp;L&amp;Z&amp;F&amp;A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Layout" zoomScaleNormal="100" workbookViewId="0">
      <selection activeCell="D23" sqref="D23"/>
    </sheetView>
  </sheetViews>
  <sheetFormatPr defaultRowHeight="15" x14ac:dyDescent="0.25"/>
  <cols>
    <col min="1" max="1" width="10.5703125" bestFit="1" customWidth="1"/>
    <col min="2" max="2" width="2.5703125" customWidth="1"/>
  </cols>
  <sheetData>
    <row r="1" spans="1:7" x14ac:dyDescent="0.25">
      <c r="A1" t="s">
        <v>5</v>
      </c>
    </row>
    <row r="3" spans="1:7" ht="18.75" x14ac:dyDescent="0.3">
      <c r="A3" s="23">
        <v>2016</v>
      </c>
    </row>
    <row r="4" spans="1:7" x14ac:dyDescent="0.25">
      <c r="A4" s="2">
        <v>8083.89</v>
      </c>
      <c r="C4" t="s">
        <v>58</v>
      </c>
    </row>
    <row r="5" spans="1:7" x14ac:dyDescent="0.25">
      <c r="A5" s="2">
        <f>475.75/2</f>
        <v>237.875</v>
      </c>
      <c r="C5" t="s">
        <v>149</v>
      </c>
    </row>
    <row r="6" spans="1:7" x14ac:dyDescent="0.25">
      <c r="A6" s="2">
        <f>270.33*3</f>
        <v>810.99</v>
      </c>
      <c r="C6" t="s">
        <v>150</v>
      </c>
    </row>
    <row r="7" spans="1:7" x14ac:dyDescent="0.25">
      <c r="A7" s="58">
        <f>4*33</f>
        <v>132</v>
      </c>
      <c r="B7" s="57"/>
      <c r="C7" s="57" t="s">
        <v>178</v>
      </c>
      <c r="D7" s="57"/>
      <c r="E7" s="57"/>
      <c r="F7" s="57"/>
      <c r="G7" s="57"/>
    </row>
    <row r="8" spans="1:7" ht="15.75" thickBot="1" x14ac:dyDescent="0.3">
      <c r="A8" s="7">
        <f>SUM(A4:A6)</f>
        <v>9132.7549999999992</v>
      </c>
    </row>
    <row r="9" spans="1:7" ht="15.75" thickTop="1" x14ac:dyDescent="0.25"/>
    <row r="10" spans="1:7" ht="15.75" thickBot="1" x14ac:dyDescent="0.3">
      <c r="A10" s="8">
        <v>9200</v>
      </c>
      <c r="C10" t="s">
        <v>61</v>
      </c>
    </row>
    <row r="11" spans="1:7" ht="15.75" thickTop="1" x14ac:dyDescent="0.25"/>
    <row r="13" spans="1:7" ht="18.75" x14ac:dyDescent="0.3">
      <c r="A13" s="23">
        <v>2017</v>
      </c>
    </row>
    <row r="14" spans="1:7" x14ac:dyDescent="0.25">
      <c r="A14" s="2">
        <f>405.5*12</f>
        <v>4866</v>
      </c>
      <c r="C14" t="s">
        <v>152</v>
      </c>
    </row>
    <row r="15" spans="1:7" x14ac:dyDescent="0.25">
      <c r="A15" s="2">
        <v>1700</v>
      </c>
      <c r="C15" t="s">
        <v>151</v>
      </c>
    </row>
    <row r="16" spans="1:7" x14ac:dyDescent="0.25">
      <c r="A16" s="2">
        <v>1200</v>
      </c>
      <c r="C16" t="s">
        <v>19</v>
      </c>
    </row>
    <row r="17" spans="1:7" x14ac:dyDescent="0.25">
      <c r="A17" s="58">
        <f>12*33</f>
        <v>396</v>
      </c>
      <c r="B17" s="57"/>
      <c r="C17" s="57" t="s">
        <v>179</v>
      </c>
      <c r="D17" s="57"/>
      <c r="E17" s="57"/>
      <c r="F17" s="57"/>
      <c r="G17" s="57"/>
    </row>
    <row r="18" spans="1:7" ht="15.75" thickBot="1" x14ac:dyDescent="0.3">
      <c r="A18" s="7">
        <f>SUM(A14:A16)</f>
        <v>7766</v>
      </c>
    </row>
    <row r="19" spans="1:7" ht="15.75" thickTop="1" x14ac:dyDescent="0.25">
      <c r="A19" s="2"/>
    </row>
    <row r="20" spans="1:7" ht="15.75" thickBot="1" x14ac:dyDescent="0.3">
      <c r="A20" s="8">
        <v>7800</v>
      </c>
      <c r="C20" t="s">
        <v>60</v>
      </c>
    </row>
    <row r="21" spans="1:7" ht="15.75" thickTop="1" x14ac:dyDescent="0.25"/>
    <row r="24" spans="1:7" ht="15.75" thickBot="1" x14ac:dyDescent="0.3">
      <c r="A24" s="35" t="s">
        <v>114</v>
      </c>
      <c r="B24" s="35"/>
      <c r="C24" s="35"/>
      <c r="D24" s="35"/>
    </row>
    <row r="25" spans="1:7" x14ac:dyDescent="0.25">
      <c r="A25" t="s">
        <v>160</v>
      </c>
    </row>
    <row r="28" spans="1:7" x14ac:dyDescent="0.25">
      <c r="A28" s="30">
        <v>2024</v>
      </c>
    </row>
    <row r="29" spans="1:7" x14ac:dyDescent="0.25">
      <c r="A29" t="s">
        <v>57</v>
      </c>
    </row>
  </sheetData>
  <pageMargins left="0.7" right="0.7" top="0.75" bottom="0.75" header="0.3" footer="0.3"/>
  <pageSetup orientation="portrait" r:id="rId1"/>
  <headerFooter>
    <oddHeader>&amp;R6/3/16</oddHeader>
    <oddFooter>&amp;L&amp;Z&amp;F&amp;A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Layout" zoomScaleNormal="100" workbookViewId="0">
      <selection activeCell="K27" sqref="K27"/>
    </sheetView>
  </sheetViews>
  <sheetFormatPr defaultRowHeight="15" x14ac:dyDescent="0.25"/>
  <cols>
    <col min="1" max="1" width="10.5703125" bestFit="1" customWidth="1"/>
    <col min="2" max="2" width="1.28515625" customWidth="1"/>
    <col min="5" max="5" width="9.28515625" bestFit="1" customWidth="1"/>
    <col min="6" max="6" width="10.42578125" customWidth="1"/>
    <col min="7" max="7" width="3.7109375" customWidth="1"/>
    <col min="8" max="8" width="9.28515625" bestFit="1" customWidth="1"/>
    <col min="10" max="10" width="4.42578125" customWidth="1"/>
    <col min="11" max="11" width="9.5703125" bestFit="1" customWidth="1"/>
    <col min="12" max="12" width="10.140625" customWidth="1"/>
    <col min="13" max="13" width="3.7109375" customWidth="1"/>
    <col min="14" max="14" width="9.28515625" bestFit="1" customWidth="1"/>
  </cols>
  <sheetData>
    <row r="1" spans="1:15" x14ac:dyDescent="0.25">
      <c r="A1" t="s">
        <v>0</v>
      </c>
    </row>
    <row r="3" spans="1:15" ht="18.75" x14ac:dyDescent="0.3">
      <c r="A3" s="23">
        <v>2015</v>
      </c>
    </row>
    <row r="4" spans="1:15" x14ac:dyDescent="0.25">
      <c r="A4" s="15">
        <v>5364.55</v>
      </c>
      <c r="B4" s="15"/>
      <c r="C4" t="s">
        <v>58</v>
      </c>
      <c r="H4" s="10"/>
      <c r="I4" s="10"/>
      <c r="K4" s="10"/>
      <c r="L4" s="1"/>
      <c r="M4" s="1"/>
      <c r="N4" s="10"/>
    </row>
    <row r="5" spans="1:15" x14ac:dyDescent="0.25">
      <c r="A5" s="15">
        <f>450*4</f>
        <v>1800</v>
      </c>
      <c r="B5" s="15"/>
      <c r="C5" t="s">
        <v>63</v>
      </c>
      <c r="D5" s="2"/>
      <c r="F5" s="2"/>
      <c r="G5" s="2"/>
      <c r="H5" s="9"/>
      <c r="I5" s="9"/>
      <c r="J5" s="2"/>
      <c r="K5" s="9"/>
      <c r="L5" s="4"/>
      <c r="M5" s="4"/>
      <c r="N5" s="9"/>
      <c r="O5" s="2"/>
    </row>
    <row r="6" spans="1:15" x14ac:dyDescent="0.25">
      <c r="A6" s="15">
        <v>179.85</v>
      </c>
      <c r="B6" s="15"/>
      <c r="C6" t="s">
        <v>12</v>
      </c>
      <c r="D6" s="2"/>
      <c r="F6" s="2"/>
      <c r="G6" s="2"/>
      <c r="H6" s="9"/>
      <c r="I6" s="9"/>
      <c r="J6" s="2"/>
      <c r="K6" s="9"/>
      <c r="L6" s="4"/>
      <c r="M6" s="4"/>
      <c r="N6" s="9"/>
      <c r="O6" s="2"/>
    </row>
    <row r="7" spans="1:15" x14ac:dyDescent="0.25">
      <c r="A7" s="2">
        <v>100</v>
      </c>
      <c r="B7" s="2"/>
      <c r="C7" t="s">
        <v>13</v>
      </c>
      <c r="D7" s="2"/>
      <c r="F7" s="2"/>
      <c r="G7" s="2"/>
      <c r="H7" s="9"/>
      <c r="I7" s="9"/>
      <c r="J7" s="2"/>
      <c r="K7" s="9"/>
      <c r="L7" s="4"/>
      <c r="M7" s="4"/>
      <c r="N7" s="4"/>
      <c r="O7" s="2"/>
    </row>
    <row r="8" spans="1:15" x14ac:dyDescent="0.25">
      <c r="A8" s="15">
        <f>120*4</f>
        <v>480</v>
      </c>
      <c r="B8" s="15"/>
      <c r="C8" t="s">
        <v>62</v>
      </c>
      <c r="D8" s="2"/>
      <c r="F8" s="2"/>
      <c r="G8" s="2"/>
      <c r="H8" s="9"/>
      <c r="I8" s="9"/>
      <c r="J8" s="2"/>
      <c r="K8" s="9"/>
      <c r="L8" s="4"/>
      <c r="M8" s="4"/>
      <c r="N8" s="4"/>
      <c r="O8" s="2"/>
    </row>
    <row r="9" spans="1:15" ht="15.75" thickBot="1" x14ac:dyDescent="0.3">
      <c r="A9" s="7">
        <f>SUM(A4:A8)</f>
        <v>7924.4000000000005</v>
      </c>
      <c r="B9" s="4"/>
      <c r="D9" s="2"/>
      <c r="F9" s="2"/>
      <c r="G9" s="2"/>
      <c r="H9" s="9"/>
      <c r="I9" s="9"/>
      <c r="J9" s="2"/>
      <c r="K9" s="9"/>
      <c r="L9" s="4"/>
      <c r="M9" s="4"/>
      <c r="N9" s="4"/>
      <c r="O9" s="2"/>
    </row>
    <row r="10" spans="1:15" ht="15.75" thickTop="1" x14ac:dyDescent="0.25">
      <c r="D10" s="2"/>
      <c r="F10" s="2"/>
      <c r="G10" s="2"/>
      <c r="H10" s="9"/>
      <c r="I10" s="9"/>
      <c r="J10" s="2"/>
      <c r="K10" s="9"/>
      <c r="L10" s="4"/>
      <c r="M10" s="4"/>
      <c r="N10" s="4"/>
      <c r="O10" s="2"/>
    </row>
    <row r="11" spans="1:15" ht="15.75" thickBot="1" x14ac:dyDescent="0.3">
      <c r="A11" s="8">
        <v>8000</v>
      </c>
      <c r="B11" s="4"/>
      <c r="C11" t="s">
        <v>59</v>
      </c>
      <c r="D11" s="2"/>
      <c r="F11" s="2"/>
      <c r="G11" s="2"/>
      <c r="H11" s="9"/>
      <c r="I11" s="9"/>
      <c r="J11" s="2"/>
      <c r="K11" s="9"/>
      <c r="L11" s="4"/>
      <c r="M11" s="4"/>
      <c r="N11" s="4"/>
      <c r="O11" s="2"/>
    </row>
    <row r="12" spans="1:15" ht="15.75" thickTop="1" x14ac:dyDescent="0.25">
      <c r="A12" s="4"/>
      <c r="B12" s="4"/>
      <c r="C12" s="2"/>
      <c r="D12" s="2"/>
      <c r="F12" s="2"/>
      <c r="G12" s="2"/>
      <c r="H12" s="2"/>
      <c r="I12" s="2"/>
      <c r="J12" s="2"/>
      <c r="K12" s="9"/>
      <c r="L12" s="4"/>
      <c r="M12" s="4"/>
      <c r="N12" s="4"/>
      <c r="O12" s="2"/>
    </row>
    <row r="13" spans="1:15" x14ac:dyDescent="0.25">
      <c r="A13" s="13"/>
      <c r="B13" s="13"/>
      <c r="C13" s="1"/>
      <c r="K13" s="16"/>
      <c r="L13" s="4"/>
      <c r="M13" s="1"/>
      <c r="N13" s="1"/>
    </row>
    <row r="14" spans="1:15" ht="18.75" x14ac:dyDescent="0.3">
      <c r="A14" s="23">
        <v>2016</v>
      </c>
      <c r="B14" s="13"/>
      <c r="C14" s="1"/>
      <c r="L14" s="13"/>
      <c r="M14" s="1"/>
      <c r="N14" s="1"/>
    </row>
    <row r="15" spans="1:15" x14ac:dyDescent="0.25">
      <c r="A15" s="4">
        <f>179.85*4</f>
        <v>719.4</v>
      </c>
      <c r="B15" s="13"/>
      <c r="C15" t="s">
        <v>20</v>
      </c>
      <c r="L15" s="1"/>
      <c r="M15" s="1"/>
      <c r="N15" s="1"/>
    </row>
    <row r="16" spans="1:15" x14ac:dyDescent="0.25">
      <c r="A16" s="4">
        <v>500</v>
      </c>
      <c r="B16" s="4"/>
      <c r="C16" t="s">
        <v>21</v>
      </c>
    </row>
    <row r="17" spans="1:8" x14ac:dyDescent="0.25">
      <c r="A17" s="2">
        <f>450*12</f>
        <v>5400</v>
      </c>
      <c r="C17" s="18" t="s">
        <v>131</v>
      </c>
    </row>
    <row r="18" spans="1:8" x14ac:dyDescent="0.25">
      <c r="A18" s="2">
        <f>120*12</f>
        <v>1440</v>
      </c>
      <c r="C18" s="18" t="s">
        <v>64</v>
      </c>
    </row>
    <row r="19" spans="1:8" x14ac:dyDescent="0.25">
      <c r="A19" s="2">
        <v>580</v>
      </c>
      <c r="C19" s="18" t="s">
        <v>132</v>
      </c>
      <c r="H19" s="21" t="s">
        <v>169</v>
      </c>
    </row>
    <row r="20" spans="1:8" x14ac:dyDescent="0.25">
      <c r="A20" s="15">
        <v>980</v>
      </c>
      <c r="B20" s="15"/>
      <c r="C20" t="s">
        <v>41</v>
      </c>
    </row>
    <row r="21" spans="1:8" ht="15.75" thickBot="1" x14ac:dyDescent="0.3">
      <c r="A21" s="7">
        <f>SUM(A15:A20)</f>
        <v>9619.4</v>
      </c>
    </row>
    <row r="22" spans="1:8" ht="15.75" thickTop="1" x14ac:dyDescent="0.25"/>
    <row r="23" spans="1:8" ht="15.75" thickBot="1" x14ac:dyDescent="0.3">
      <c r="A23" s="8">
        <v>9700</v>
      </c>
      <c r="C23" t="s">
        <v>60</v>
      </c>
    </row>
    <row r="24" spans="1:8" ht="15.75" thickTop="1" x14ac:dyDescent="0.25"/>
    <row r="29" spans="1:8" x14ac:dyDescent="0.25">
      <c r="A29" s="30"/>
    </row>
    <row r="31" spans="1:8" x14ac:dyDescent="0.25">
      <c r="A31" s="2"/>
      <c r="B31" s="5"/>
      <c r="C31" s="18"/>
    </row>
  </sheetData>
  <pageMargins left="0.7" right="0.7" top="0.75" bottom="0.75" header="0.3" footer="0.3"/>
  <pageSetup orientation="portrait" r:id="rId1"/>
  <headerFooter>
    <oddHeader>&amp;R9/22/15</oddHeader>
    <oddFooter>&amp;L&amp;Z&amp;F&amp;A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view="pageLayout" zoomScaleNormal="100" workbookViewId="0">
      <selection activeCell="G2" sqref="G2"/>
    </sheetView>
  </sheetViews>
  <sheetFormatPr defaultRowHeight="15" x14ac:dyDescent="0.25"/>
  <cols>
    <col min="1" max="1" width="11.42578125" customWidth="1"/>
    <col min="2" max="2" width="2" customWidth="1"/>
    <col min="4" max="4" width="9.28515625" bestFit="1" customWidth="1"/>
    <col min="6" max="6" width="6.42578125" customWidth="1"/>
    <col min="7" max="7" width="9.28515625" bestFit="1" customWidth="1"/>
    <col min="9" max="9" width="6.42578125" customWidth="1"/>
    <col min="10" max="10" width="9.5703125" bestFit="1" customWidth="1"/>
    <col min="11" max="11" width="3.140625" customWidth="1"/>
    <col min="12" max="12" width="11.85546875" customWidth="1"/>
    <col min="13" max="13" width="2.42578125" customWidth="1"/>
    <col min="14" max="14" width="9.28515625" bestFit="1" customWidth="1"/>
    <col min="15" max="15" width="9.7109375" bestFit="1" customWidth="1"/>
  </cols>
  <sheetData>
    <row r="1" spans="1:16" x14ac:dyDescent="0.25">
      <c r="A1" t="s">
        <v>22</v>
      </c>
      <c r="O1" s="12"/>
    </row>
    <row r="3" spans="1:16" ht="18.75" x14ac:dyDescent="0.3">
      <c r="A3" s="23">
        <v>2015</v>
      </c>
      <c r="B3" s="23"/>
    </row>
    <row r="4" spans="1:16" x14ac:dyDescent="0.25">
      <c r="A4" s="14">
        <v>21282.14</v>
      </c>
      <c r="B4" s="14"/>
      <c r="C4" t="s">
        <v>58</v>
      </c>
      <c r="D4" s="10"/>
      <c r="E4" s="10"/>
      <c r="F4" s="10"/>
      <c r="G4" s="10"/>
      <c r="H4" s="10"/>
    </row>
    <row r="5" spans="1:16" x14ac:dyDescent="0.25">
      <c r="A5" s="3">
        <f>501.6*20</f>
        <v>10032</v>
      </c>
      <c r="B5" s="2"/>
      <c r="C5" s="26" t="s">
        <v>23</v>
      </c>
      <c r="D5" s="9"/>
      <c r="E5" s="9"/>
      <c r="F5" s="9"/>
      <c r="G5" s="9"/>
      <c r="H5" s="9"/>
      <c r="I5" s="2"/>
      <c r="K5" s="2"/>
      <c r="O5" s="2"/>
      <c r="P5" s="2"/>
    </row>
    <row r="6" spans="1:16" ht="15.75" thickBot="1" x14ac:dyDescent="0.3">
      <c r="A6" s="6">
        <f>SUM(A4:A5)</f>
        <v>31314.14</v>
      </c>
      <c r="B6" s="13"/>
      <c r="D6" s="2"/>
      <c r="E6" s="2"/>
      <c r="F6" s="2"/>
      <c r="G6" s="2"/>
      <c r="H6" s="2"/>
      <c r="I6" s="2"/>
      <c r="J6" s="2"/>
      <c r="K6" s="2"/>
      <c r="P6" s="2"/>
    </row>
    <row r="7" spans="1:16" ht="15.75" thickTop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P7" s="2"/>
    </row>
    <row r="8" spans="1:16" ht="15.75" thickBot="1" x14ac:dyDescent="0.3">
      <c r="A8" s="8">
        <v>31500</v>
      </c>
      <c r="B8" s="4"/>
      <c r="C8" t="s">
        <v>59</v>
      </c>
      <c r="D8" s="2"/>
      <c r="E8" s="2"/>
      <c r="F8" s="2"/>
      <c r="G8" s="2"/>
      <c r="H8" s="2"/>
      <c r="I8" s="2"/>
      <c r="J8" s="2"/>
      <c r="K8" s="2"/>
      <c r="O8" s="2"/>
      <c r="P8" s="2"/>
    </row>
    <row r="9" spans="1:16" ht="15.75" thickTop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O9" s="2"/>
      <c r="P9" s="2"/>
    </row>
    <row r="10" spans="1:16" x14ac:dyDescent="0.25">
      <c r="A10" s="2"/>
      <c r="B10" s="2"/>
      <c r="D10" s="2"/>
      <c r="E10" s="2"/>
      <c r="F10" s="2"/>
      <c r="G10" s="2"/>
      <c r="H10" s="2"/>
      <c r="I10" s="2"/>
      <c r="J10" s="2"/>
      <c r="K10" s="2"/>
      <c r="O10" s="2"/>
      <c r="P10" s="2"/>
    </row>
    <row r="11" spans="1:16" ht="18.75" x14ac:dyDescent="0.3">
      <c r="A11" s="23">
        <v>2016</v>
      </c>
      <c r="B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4">
        <f>501.6*52</f>
        <v>26083.200000000001</v>
      </c>
      <c r="B12" s="2"/>
      <c r="C12" s="26" t="s">
        <v>24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4">
        <v>4000</v>
      </c>
      <c r="B13" s="2"/>
      <c r="C13" s="26" t="s">
        <v>161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thickBot="1" x14ac:dyDescent="0.3">
      <c r="A14" s="7">
        <f>SUM(A12:A13)</f>
        <v>30083.200000000001</v>
      </c>
      <c r="B14" s="2"/>
      <c r="C14" s="2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5.75" thickTop="1" x14ac:dyDescent="0.25">
      <c r="A15" s="13"/>
      <c r="B15" s="1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5.75" thickBot="1" x14ac:dyDescent="0.3">
      <c r="A16" s="8">
        <v>30000</v>
      </c>
      <c r="B16" s="4"/>
      <c r="C16" t="s">
        <v>60</v>
      </c>
    </row>
    <row r="17" spans="1:1" ht="15.75" thickTop="1" x14ac:dyDescent="0.25"/>
    <row r="20" spans="1:1" ht="15.75" thickBot="1" x14ac:dyDescent="0.3">
      <c r="A20" s="35" t="s">
        <v>114</v>
      </c>
    </row>
    <row r="21" spans="1:1" x14ac:dyDescent="0.25">
      <c r="A21" t="s">
        <v>122</v>
      </c>
    </row>
  </sheetData>
  <pageMargins left="0.7" right="0.7" top="0.75" bottom="0.75" header="0.3" footer="0.3"/>
  <pageSetup orientation="portrait" r:id="rId1"/>
  <headerFooter>
    <oddHeader>&amp;R9/22/15</oddHeader>
    <oddFooter>&amp;L&amp;Z&amp;F&amp;A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Layout" zoomScaleNormal="100" workbookViewId="0">
      <selection activeCell="A18" sqref="A18:A19"/>
    </sheetView>
  </sheetViews>
  <sheetFormatPr defaultRowHeight="15" x14ac:dyDescent="0.25"/>
  <cols>
    <col min="1" max="1" width="11.42578125" customWidth="1"/>
    <col min="2" max="2" width="2" customWidth="1"/>
    <col min="4" max="4" width="9.28515625" bestFit="1" customWidth="1"/>
    <col min="6" max="6" width="6.42578125" customWidth="1"/>
    <col min="7" max="7" width="9.5703125" bestFit="1" customWidth="1"/>
    <col min="9" max="9" width="6.42578125" customWidth="1"/>
    <col min="10" max="10" width="9.5703125" bestFit="1" customWidth="1"/>
    <col min="11" max="11" width="3.140625" customWidth="1"/>
    <col min="12" max="12" width="11.85546875" customWidth="1"/>
    <col min="13" max="13" width="2.42578125" customWidth="1"/>
    <col min="14" max="14" width="9.28515625" bestFit="1" customWidth="1"/>
    <col min="15" max="15" width="9.7109375" bestFit="1" customWidth="1"/>
  </cols>
  <sheetData>
    <row r="1" spans="1:16" x14ac:dyDescent="0.25">
      <c r="A1" t="s">
        <v>25</v>
      </c>
      <c r="O1" s="12"/>
    </row>
    <row r="3" spans="1:16" ht="18.75" x14ac:dyDescent="0.3">
      <c r="A3" s="23">
        <v>2015</v>
      </c>
      <c r="B3" s="23"/>
    </row>
    <row r="4" spans="1:16" x14ac:dyDescent="0.25">
      <c r="A4" s="14">
        <v>1434.04</v>
      </c>
      <c r="B4" s="14"/>
      <c r="C4" t="s">
        <v>58</v>
      </c>
      <c r="D4" s="10"/>
      <c r="E4" s="10"/>
      <c r="F4" s="10"/>
      <c r="G4" s="10"/>
      <c r="H4" s="10"/>
    </row>
    <row r="5" spans="1:16" x14ac:dyDescent="0.25">
      <c r="A5" s="3">
        <f>4*300</f>
        <v>1200</v>
      </c>
      <c r="B5" s="2"/>
      <c r="C5" s="26" t="s">
        <v>26</v>
      </c>
      <c r="D5" s="9"/>
      <c r="E5" s="9"/>
      <c r="F5" s="9"/>
      <c r="G5" s="9"/>
      <c r="H5" s="9"/>
      <c r="I5" s="2"/>
      <c r="K5" s="2"/>
      <c r="O5" s="2"/>
      <c r="P5" s="2"/>
    </row>
    <row r="6" spans="1:16" ht="15.75" thickBot="1" x14ac:dyDescent="0.3">
      <c r="A6" s="6">
        <f>SUM(A4:A5)</f>
        <v>2634.04</v>
      </c>
      <c r="B6" s="13"/>
      <c r="D6" s="2"/>
      <c r="E6" s="2"/>
      <c r="F6" s="2"/>
      <c r="G6" s="2"/>
      <c r="H6" s="2"/>
      <c r="I6" s="2"/>
      <c r="J6" s="2"/>
      <c r="K6" s="2"/>
      <c r="P6" s="2"/>
    </row>
    <row r="7" spans="1:16" ht="15.75" thickTop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P7" s="2"/>
    </row>
    <row r="8" spans="1:16" ht="15.75" thickBot="1" x14ac:dyDescent="0.3">
      <c r="A8" s="8">
        <v>2700</v>
      </c>
      <c r="B8" s="4"/>
      <c r="C8" t="s">
        <v>59</v>
      </c>
      <c r="D8" s="2"/>
      <c r="E8" s="2"/>
      <c r="F8" s="2"/>
      <c r="G8" s="2"/>
      <c r="H8" s="2"/>
      <c r="I8" s="2"/>
      <c r="J8" s="2"/>
      <c r="K8" s="2"/>
      <c r="O8" s="2"/>
      <c r="P8" s="2"/>
    </row>
    <row r="9" spans="1:16" ht="15.75" thickTop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O9" s="2"/>
      <c r="P9" s="2"/>
    </row>
    <row r="10" spans="1:16" x14ac:dyDescent="0.25">
      <c r="A10" s="2"/>
      <c r="B10" s="2"/>
      <c r="D10" s="2"/>
      <c r="E10" s="2"/>
      <c r="F10" s="2"/>
      <c r="G10" s="2"/>
      <c r="H10" s="2"/>
      <c r="I10" s="2"/>
      <c r="J10" s="2"/>
      <c r="K10" s="2"/>
      <c r="O10" s="2"/>
      <c r="P10" s="2"/>
    </row>
    <row r="11" spans="1:16" ht="18.75" x14ac:dyDescent="0.3">
      <c r="A11" s="23">
        <v>2016</v>
      </c>
      <c r="B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customHeight="1" thickBot="1" x14ac:dyDescent="0.35">
      <c r="A12" s="37">
        <f>12*200</f>
        <v>2400</v>
      </c>
      <c r="B12" s="23"/>
      <c r="C12" t="s">
        <v>113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" customHeight="1" thickTop="1" x14ac:dyDescent="0.3">
      <c r="A13" s="23"/>
      <c r="B13" s="2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thickBot="1" x14ac:dyDescent="0.3">
      <c r="A14" s="8">
        <v>2500</v>
      </c>
      <c r="B14" s="2"/>
      <c r="C14" t="s">
        <v>60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5.75" thickTop="1" x14ac:dyDescent="0.25">
      <c r="A15" s="13"/>
      <c r="B15" s="1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8" spans="1:4" ht="15.75" thickBot="1" x14ac:dyDescent="0.3">
      <c r="A18" s="35" t="s">
        <v>114</v>
      </c>
      <c r="B18" s="35"/>
      <c r="C18" s="35"/>
      <c r="D18" s="35"/>
    </row>
    <row r="19" spans="1:4" x14ac:dyDescent="0.25">
      <c r="A19" t="s">
        <v>75</v>
      </c>
    </row>
  </sheetData>
  <pageMargins left="0.7" right="0.7" top="0.75" bottom="0.75" header="0.3" footer="0.3"/>
  <pageSetup orientation="portrait" r:id="rId1"/>
  <headerFooter>
    <oddHeader>&amp;R9/17/15</oddHeader>
    <oddFooter>&amp;L&amp;Z&amp;F&amp;A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Layout" zoomScaleNormal="100" workbookViewId="0">
      <selection activeCell="B14" sqref="B14"/>
    </sheetView>
  </sheetViews>
  <sheetFormatPr defaultRowHeight="15" x14ac:dyDescent="0.25"/>
  <cols>
    <col min="1" max="1" width="11.42578125" customWidth="1"/>
    <col min="2" max="2" width="2" customWidth="1"/>
    <col min="4" max="4" width="9.5703125" bestFit="1" customWidth="1"/>
    <col min="6" max="6" width="6.42578125" customWidth="1"/>
    <col min="7" max="7" width="9.28515625" bestFit="1" customWidth="1"/>
    <col min="9" max="9" width="6.42578125" customWidth="1"/>
    <col min="10" max="10" width="9.5703125" bestFit="1" customWidth="1"/>
    <col min="11" max="11" width="3.140625" customWidth="1"/>
    <col min="12" max="12" width="11.85546875" customWidth="1"/>
    <col min="13" max="13" width="2.42578125" customWidth="1"/>
    <col min="14" max="14" width="9.28515625" bestFit="1" customWidth="1"/>
    <col min="15" max="15" width="9.7109375" bestFit="1" customWidth="1"/>
  </cols>
  <sheetData>
    <row r="1" spans="1:16" x14ac:dyDescent="0.25">
      <c r="A1" t="s">
        <v>27</v>
      </c>
      <c r="O1" s="12"/>
    </row>
    <row r="3" spans="1:16" ht="18.75" x14ac:dyDescent="0.3">
      <c r="A3" s="23">
        <v>2015</v>
      </c>
      <c r="B3" s="23"/>
    </row>
    <row r="4" spans="1:16" x14ac:dyDescent="0.25">
      <c r="A4" s="2">
        <v>1102.02</v>
      </c>
      <c r="B4" s="14"/>
      <c r="C4" t="s">
        <v>58</v>
      </c>
      <c r="D4" s="10"/>
      <c r="E4" s="10"/>
      <c r="F4" s="10"/>
      <c r="G4" s="10"/>
      <c r="H4" s="10"/>
    </row>
    <row r="5" spans="1:16" x14ac:dyDescent="0.25">
      <c r="A5" s="2">
        <v>400</v>
      </c>
      <c r="B5" s="14"/>
      <c r="C5" t="s">
        <v>76</v>
      </c>
      <c r="D5" s="10"/>
      <c r="E5" s="10"/>
      <c r="F5" s="10"/>
      <c r="G5" s="10"/>
      <c r="H5" s="10"/>
    </row>
    <row r="6" spans="1:16" x14ac:dyDescent="0.25">
      <c r="A6" s="4">
        <f>4*150</f>
        <v>600</v>
      </c>
      <c r="B6" s="2"/>
      <c r="C6" s="26" t="s">
        <v>115</v>
      </c>
      <c r="D6" s="9"/>
      <c r="E6" s="9"/>
      <c r="F6" s="9"/>
      <c r="G6" s="9"/>
      <c r="H6" s="9"/>
      <c r="I6" s="2"/>
      <c r="K6" s="2"/>
      <c r="O6" s="2"/>
      <c r="P6" s="2"/>
    </row>
    <row r="7" spans="1:16" x14ac:dyDescent="0.25">
      <c r="A7" s="4">
        <v>500</v>
      </c>
      <c r="B7" s="2"/>
      <c r="C7" s="26" t="s">
        <v>32</v>
      </c>
      <c r="D7" s="9"/>
      <c r="E7" s="9"/>
      <c r="F7" s="9"/>
      <c r="G7" s="9"/>
      <c r="H7" s="9"/>
      <c r="I7" s="2"/>
      <c r="K7" s="2"/>
      <c r="O7" s="2"/>
      <c r="P7" s="2"/>
    </row>
    <row r="8" spans="1:16" ht="15.75" thickBot="1" x14ac:dyDescent="0.3">
      <c r="A8" s="6">
        <f>SUM(A4:A7)</f>
        <v>2602.02</v>
      </c>
      <c r="B8" s="13"/>
      <c r="E8" s="2"/>
      <c r="F8" s="2"/>
      <c r="G8" s="2"/>
      <c r="H8" s="2"/>
      <c r="I8" s="2"/>
      <c r="J8" s="2"/>
      <c r="K8" s="2"/>
      <c r="P8" s="2"/>
    </row>
    <row r="9" spans="1:16" ht="15.75" thickTop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P9" s="2"/>
    </row>
    <row r="10" spans="1:16" ht="15.75" thickBot="1" x14ac:dyDescent="0.3">
      <c r="A10" s="8">
        <v>2700</v>
      </c>
      <c r="B10" s="4"/>
      <c r="C10" t="s">
        <v>59</v>
      </c>
      <c r="D10" s="2"/>
      <c r="E10" s="2"/>
      <c r="F10" s="2"/>
      <c r="G10" s="2"/>
      <c r="H10" s="2"/>
      <c r="I10" s="2"/>
      <c r="J10" s="2"/>
      <c r="K10" s="2"/>
      <c r="O10" s="2"/>
      <c r="P10" s="2"/>
    </row>
    <row r="11" spans="1:16" ht="15.75" thickTop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O11" s="2"/>
      <c r="P11" s="2"/>
    </row>
    <row r="12" spans="1:16" x14ac:dyDescent="0.25">
      <c r="A12" s="2"/>
      <c r="B12" s="2"/>
      <c r="D12" s="2"/>
      <c r="E12" s="2"/>
      <c r="F12" s="2"/>
      <c r="G12" s="2"/>
      <c r="H12" s="2"/>
      <c r="I12" s="2"/>
      <c r="J12" s="2"/>
      <c r="K12" s="2"/>
      <c r="O12" s="2"/>
      <c r="P12" s="2"/>
    </row>
    <row r="13" spans="1:16" ht="18.75" x14ac:dyDescent="0.3">
      <c r="A13" s="23">
        <v>2016</v>
      </c>
      <c r="B13" s="2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thickBot="1" x14ac:dyDescent="0.3">
      <c r="A14" s="8">
        <v>2500</v>
      </c>
      <c r="B14" s="4"/>
      <c r="C14" t="s">
        <v>60</v>
      </c>
    </row>
    <row r="15" spans="1:16" ht="15.75" thickTop="1" x14ac:dyDescent="0.25"/>
  </sheetData>
  <pageMargins left="0.7" right="0.7" top="0.75" bottom="0.75" header="0.3" footer="0.3"/>
  <pageSetup orientation="portrait" r:id="rId1"/>
  <headerFooter>
    <oddHeader>&amp;R9/17/15</oddHeader>
    <oddFooter>&amp;L&amp;Z&amp;F&amp;A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Layout" zoomScaleNormal="100" workbookViewId="0">
      <selection activeCell="D22" sqref="D22"/>
    </sheetView>
  </sheetViews>
  <sheetFormatPr defaultRowHeight="15" x14ac:dyDescent="0.25"/>
  <cols>
    <col min="1" max="1" width="11.42578125" customWidth="1"/>
    <col min="2" max="2" width="2" customWidth="1"/>
    <col min="4" max="4" width="9.5703125" bestFit="1" customWidth="1"/>
    <col min="6" max="6" width="6.42578125" customWidth="1"/>
    <col min="7" max="7" width="9.28515625" bestFit="1" customWidth="1"/>
    <col min="9" max="9" width="6.42578125" customWidth="1"/>
    <col min="10" max="10" width="9.5703125" bestFit="1" customWidth="1"/>
    <col min="11" max="11" width="3.140625" customWidth="1"/>
    <col min="12" max="12" width="11.85546875" customWidth="1"/>
    <col min="13" max="13" width="2.42578125" customWidth="1"/>
    <col min="14" max="14" width="9.28515625" bestFit="1" customWidth="1"/>
    <col min="15" max="15" width="9.7109375" bestFit="1" customWidth="1"/>
  </cols>
  <sheetData>
    <row r="1" spans="1:16" x14ac:dyDescent="0.25">
      <c r="A1" t="s">
        <v>28</v>
      </c>
      <c r="O1" s="12"/>
    </row>
    <row r="3" spans="1:16" ht="18.75" x14ac:dyDescent="0.3">
      <c r="A3" s="23">
        <v>2015</v>
      </c>
      <c r="B3" s="23"/>
    </row>
    <row r="4" spans="1:16" x14ac:dyDescent="0.25">
      <c r="A4" s="2">
        <v>14700</v>
      </c>
      <c r="B4" s="14"/>
      <c r="C4" t="s">
        <v>58</v>
      </c>
      <c r="D4" s="10"/>
      <c r="E4" s="10"/>
      <c r="F4" s="10"/>
      <c r="G4" s="10"/>
      <c r="H4" s="10"/>
    </row>
    <row r="5" spans="1:16" x14ac:dyDescent="0.25">
      <c r="A5" s="3">
        <f>4*2100</f>
        <v>8400</v>
      </c>
      <c r="B5" s="2"/>
      <c r="C5" s="26" t="s">
        <v>29</v>
      </c>
      <c r="D5" s="9"/>
      <c r="E5" s="9"/>
      <c r="F5" s="9"/>
      <c r="G5" s="9"/>
      <c r="H5" s="9"/>
      <c r="I5" s="2"/>
      <c r="K5" s="2"/>
      <c r="O5" s="2"/>
      <c r="P5" s="2"/>
    </row>
    <row r="6" spans="1:16" ht="15.75" thickBot="1" x14ac:dyDescent="0.3">
      <c r="A6" s="6">
        <f>SUM(A4:A5)</f>
        <v>23100</v>
      </c>
      <c r="B6" s="13"/>
      <c r="E6" s="2"/>
      <c r="F6" s="2"/>
      <c r="G6" s="2"/>
      <c r="H6" s="2"/>
      <c r="I6" s="2"/>
      <c r="J6" s="2"/>
      <c r="K6" s="2"/>
      <c r="P6" s="2"/>
    </row>
    <row r="7" spans="1:16" ht="15.75" thickTop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P7" s="2"/>
    </row>
    <row r="8" spans="1:16" ht="15.75" thickBot="1" x14ac:dyDescent="0.3">
      <c r="A8" s="8">
        <v>23100</v>
      </c>
      <c r="B8" s="4"/>
      <c r="C8" t="s">
        <v>59</v>
      </c>
      <c r="D8" s="2"/>
      <c r="E8" s="2"/>
      <c r="F8" s="2"/>
      <c r="G8" s="2"/>
      <c r="H8" s="2"/>
      <c r="I8" s="2"/>
      <c r="J8" s="2"/>
      <c r="K8" s="2"/>
      <c r="O8" s="2"/>
      <c r="P8" s="2"/>
    </row>
    <row r="9" spans="1:16" ht="15.75" thickTop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O9" s="2"/>
      <c r="P9" s="2"/>
    </row>
    <row r="10" spans="1:16" x14ac:dyDescent="0.25">
      <c r="A10" s="2"/>
      <c r="B10" s="2"/>
      <c r="D10" s="2"/>
      <c r="E10" s="2"/>
      <c r="F10" s="2"/>
      <c r="G10" s="2"/>
      <c r="H10" s="2"/>
      <c r="I10" s="2"/>
      <c r="J10" s="2"/>
      <c r="K10" s="2"/>
      <c r="O10" s="2"/>
      <c r="P10" s="2"/>
    </row>
    <row r="11" spans="1:16" ht="18.75" x14ac:dyDescent="0.3">
      <c r="A11" s="23">
        <v>2016</v>
      </c>
      <c r="B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thickBot="1" x14ac:dyDescent="0.3">
      <c r="A12" s="8">
        <f>12*2100</f>
        <v>25200</v>
      </c>
      <c r="B12" s="4"/>
      <c r="C12" t="s">
        <v>30</v>
      </c>
    </row>
    <row r="13" spans="1:16" ht="15.75" thickTop="1" x14ac:dyDescent="0.25"/>
    <row r="14" spans="1:16" ht="15.75" thickBot="1" x14ac:dyDescent="0.3">
      <c r="A14" s="8">
        <v>25200</v>
      </c>
      <c r="B14" s="4"/>
      <c r="C14" t="s">
        <v>60</v>
      </c>
    </row>
    <row r="15" spans="1:16" ht="15.75" thickTop="1" x14ac:dyDescent="0.25"/>
    <row r="16" spans="1:16" x14ac:dyDescent="0.25">
      <c r="A16" s="51"/>
      <c r="B16" s="51"/>
      <c r="C16" s="51"/>
    </row>
    <row r="17" spans="1:3" x14ac:dyDescent="0.25">
      <c r="A17" s="38"/>
      <c r="B17" s="38"/>
      <c r="C17" s="38"/>
    </row>
    <row r="18" spans="1:3" x14ac:dyDescent="0.25">
      <c r="A18" s="51"/>
      <c r="B18" s="51"/>
      <c r="C18" s="51"/>
    </row>
  </sheetData>
  <pageMargins left="0.7" right="0.7" top="0.75" bottom="0.75" header="0.3" footer="0.3"/>
  <pageSetup orientation="portrait" r:id="rId1"/>
  <headerFooter>
    <oddHeader xml:space="preserve">&amp;R9/18/15
</oddHeader>
    <oddFooter>&amp;L&amp;Z&amp;F&amp;A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Layout" zoomScaleNormal="100" workbookViewId="0">
      <selection activeCell="D14" sqref="D14"/>
    </sheetView>
  </sheetViews>
  <sheetFormatPr defaultRowHeight="15" x14ac:dyDescent="0.25"/>
  <cols>
    <col min="1" max="1" width="11.42578125" customWidth="1"/>
    <col min="2" max="2" width="2" customWidth="1"/>
    <col min="4" max="4" width="9.5703125" bestFit="1" customWidth="1"/>
    <col min="6" max="6" width="6.42578125" customWidth="1"/>
    <col min="7" max="7" width="9.28515625" bestFit="1" customWidth="1"/>
    <col min="9" max="9" width="6.42578125" customWidth="1"/>
    <col min="10" max="10" width="9.5703125" bestFit="1" customWidth="1"/>
    <col min="11" max="11" width="3.140625" customWidth="1"/>
    <col min="12" max="12" width="11.85546875" customWidth="1"/>
    <col min="13" max="13" width="2.42578125" customWidth="1"/>
    <col min="14" max="14" width="9.28515625" bestFit="1" customWidth="1"/>
    <col min="15" max="15" width="9.7109375" bestFit="1" customWidth="1"/>
  </cols>
  <sheetData>
    <row r="1" spans="1:16" x14ac:dyDescent="0.25">
      <c r="A1" t="s">
        <v>31</v>
      </c>
      <c r="O1" s="12"/>
    </row>
    <row r="3" spans="1:16" ht="18.75" x14ac:dyDescent="0.3">
      <c r="A3" s="23">
        <v>2015</v>
      </c>
      <c r="B3" s="23"/>
    </row>
    <row r="4" spans="1:16" x14ac:dyDescent="0.25">
      <c r="A4" s="2">
        <v>20657.099999999999</v>
      </c>
      <c r="B4" s="14"/>
      <c r="C4" t="s">
        <v>58</v>
      </c>
      <c r="D4" s="10"/>
      <c r="E4" s="10"/>
      <c r="F4" s="10"/>
      <c r="G4" s="10"/>
      <c r="H4" s="10"/>
    </row>
    <row r="5" spans="1:16" x14ac:dyDescent="0.25">
      <c r="A5" s="2">
        <f>4*675</f>
        <v>2700</v>
      </c>
      <c r="B5" s="14"/>
      <c r="C5" t="s">
        <v>97</v>
      </c>
      <c r="D5" s="10"/>
      <c r="E5" s="10"/>
      <c r="F5" s="10"/>
      <c r="G5" s="10"/>
      <c r="H5" s="10"/>
    </row>
    <row r="6" spans="1:16" x14ac:dyDescent="0.25">
      <c r="A6" s="4">
        <v>500</v>
      </c>
      <c r="B6" s="2"/>
      <c r="C6" s="26" t="s">
        <v>32</v>
      </c>
      <c r="D6" s="9"/>
      <c r="E6" s="9"/>
      <c r="F6" s="9"/>
      <c r="G6" s="9"/>
      <c r="H6" s="9"/>
      <c r="I6" s="2"/>
      <c r="K6" s="2"/>
      <c r="O6" s="2"/>
      <c r="P6" s="2"/>
    </row>
    <row r="7" spans="1:16" ht="15.75" thickBot="1" x14ac:dyDescent="0.3">
      <c r="A7" s="6">
        <f>SUM(A4:A6)</f>
        <v>23857.1</v>
      </c>
      <c r="B7" s="13"/>
      <c r="E7" s="2"/>
      <c r="F7" s="2"/>
      <c r="G7" s="2"/>
      <c r="H7" s="2"/>
      <c r="I7" s="2"/>
      <c r="J7" s="2"/>
      <c r="K7" s="2"/>
      <c r="P7" s="2"/>
    </row>
    <row r="8" spans="1:16" ht="15.75" thickTop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P8" s="2"/>
    </row>
    <row r="9" spans="1:16" ht="15.75" thickBot="1" x14ac:dyDescent="0.3">
      <c r="A9" s="8">
        <v>24000</v>
      </c>
      <c r="B9" s="4"/>
      <c r="C9" t="s">
        <v>59</v>
      </c>
      <c r="D9" s="2"/>
      <c r="E9" s="2"/>
      <c r="F9" s="2"/>
      <c r="G9" s="2"/>
      <c r="H9" s="2"/>
      <c r="I9" s="2"/>
      <c r="J9" s="2"/>
      <c r="K9" s="2"/>
      <c r="O9" s="2"/>
      <c r="P9" s="2"/>
    </row>
    <row r="10" spans="1:16" ht="15.75" thickTop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O10" s="2"/>
      <c r="P10" s="2"/>
    </row>
    <row r="11" spans="1:16" x14ac:dyDescent="0.25">
      <c r="A11" s="2"/>
      <c r="B11" s="2"/>
      <c r="D11" s="2"/>
      <c r="E11" s="2"/>
      <c r="F11" s="2"/>
      <c r="G11" s="2"/>
      <c r="H11" s="2"/>
      <c r="I11" s="2"/>
      <c r="J11" s="2"/>
      <c r="K11" s="2"/>
      <c r="O11" s="2"/>
      <c r="P11" s="2"/>
    </row>
    <row r="12" spans="1:16" ht="18.75" x14ac:dyDescent="0.3">
      <c r="A12" s="23">
        <v>2016</v>
      </c>
      <c r="B12" s="2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75" thickBot="1" x14ac:dyDescent="0.3">
      <c r="A13" s="8">
        <v>5000</v>
      </c>
      <c r="B13" s="4"/>
      <c r="C13" t="s">
        <v>60</v>
      </c>
    </row>
    <row r="14" spans="1:16" ht="15.75" thickTop="1" x14ac:dyDescent="0.25"/>
    <row r="15" spans="1:16" x14ac:dyDescent="0.25">
      <c r="A15" s="4"/>
      <c r="B15" s="4"/>
    </row>
    <row r="18" spans="1:3" x14ac:dyDescent="0.25">
      <c r="A18" s="60"/>
      <c r="B18" s="60"/>
      <c r="C18" s="60"/>
    </row>
    <row r="19" spans="1:3" ht="15.75" thickBot="1" x14ac:dyDescent="0.3">
      <c r="A19" s="35" t="s">
        <v>77</v>
      </c>
      <c r="B19" s="35"/>
      <c r="C19" s="35"/>
    </row>
    <row r="20" spans="1:3" x14ac:dyDescent="0.25">
      <c r="A20" s="1" t="s">
        <v>98</v>
      </c>
      <c r="B20" s="1"/>
      <c r="C20" s="1"/>
    </row>
    <row r="21" spans="1:3" x14ac:dyDescent="0.25">
      <c r="A21" t="s">
        <v>100</v>
      </c>
    </row>
    <row r="22" spans="1:3" x14ac:dyDescent="0.25">
      <c r="A22" t="s">
        <v>101</v>
      </c>
    </row>
    <row r="23" spans="1:3" x14ac:dyDescent="0.25">
      <c r="A23" t="s">
        <v>102</v>
      </c>
    </row>
    <row r="24" spans="1:3" x14ac:dyDescent="0.25">
      <c r="A24" t="s">
        <v>103</v>
      </c>
    </row>
    <row r="25" spans="1:3" x14ac:dyDescent="0.25">
      <c r="A25" t="s">
        <v>104</v>
      </c>
    </row>
    <row r="26" spans="1:3" x14ac:dyDescent="0.25">
      <c r="A26" t="s">
        <v>99</v>
      </c>
    </row>
    <row r="27" spans="1:3" x14ac:dyDescent="0.25">
      <c r="A27" t="s">
        <v>105</v>
      </c>
    </row>
  </sheetData>
  <mergeCells count="1">
    <mergeCell ref="A18:C18"/>
  </mergeCells>
  <pageMargins left="0.7" right="0.7" top="0.75" bottom="0.75" header="0.3" footer="0.3"/>
  <pageSetup orientation="portrait" r:id="rId1"/>
  <headerFooter>
    <oddHeader>&amp;R9/15/15</oddHeader>
    <oddFooter>&amp;L&amp;Z&amp;F&amp;A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"/>
  <sheetViews>
    <sheetView view="pageLayout" zoomScaleNormal="100" workbookViewId="0">
      <selection activeCell="B27" sqref="B27"/>
    </sheetView>
  </sheetViews>
  <sheetFormatPr defaultRowHeight="15" x14ac:dyDescent="0.25"/>
  <cols>
    <col min="1" max="1" width="11.42578125" customWidth="1"/>
    <col min="2" max="2" width="2" customWidth="1"/>
    <col min="4" max="4" width="9.5703125" bestFit="1" customWidth="1"/>
    <col min="6" max="6" width="6.42578125" customWidth="1"/>
    <col min="7" max="7" width="9.28515625" bestFit="1" customWidth="1"/>
    <col min="9" max="9" width="6.42578125" customWidth="1"/>
    <col min="10" max="10" width="9.5703125" bestFit="1" customWidth="1"/>
    <col min="11" max="11" width="3.140625" customWidth="1"/>
    <col min="12" max="12" width="11.85546875" customWidth="1"/>
    <col min="13" max="13" width="2.42578125" customWidth="1"/>
    <col min="14" max="14" width="9.28515625" bestFit="1" customWidth="1"/>
    <col min="15" max="15" width="9.7109375" bestFit="1" customWidth="1"/>
  </cols>
  <sheetData>
    <row r="1" spans="1:16 16384:16384" x14ac:dyDescent="0.25">
      <c r="A1" t="s">
        <v>33</v>
      </c>
      <c r="O1" s="12"/>
    </row>
    <row r="3" spans="1:16 16384:16384" ht="18.75" x14ac:dyDescent="0.3">
      <c r="A3" s="23">
        <v>2015</v>
      </c>
      <c r="B3" s="23"/>
    </row>
    <row r="4" spans="1:16 16384:16384" x14ac:dyDescent="0.25">
      <c r="A4" s="2">
        <v>385.7</v>
      </c>
      <c r="B4" s="14"/>
      <c r="C4" t="s">
        <v>58</v>
      </c>
      <c r="D4" s="10"/>
      <c r="E4" s="10"/>
      <c r="F4" s="10"/>
      <c r="G4" s="10"/>
      <c r="H4" s="10"/>
    </row>
    <row r="5" spans="1:16 16384:16384" x14ac:dyDescent="0.25">
      <c r="A5" s="4">
        <v>10000</v>
      </c>
      <c r="B5" s="2"/>
      <c r="C5" s="26" t="s">
        <v>79</v>
      </c>
      <c r="D5" s="9"/>
      <c r="E5" s="9"/>
      <c r="F5" s="9"/>
      <c r="G5" s="9"/>
      <c r="H5" s="9"/>
      <c r="I5" s="2"/>
      <c r="K5" s="2"/>
      <c r="O5" s="2"/>
      <c r="P5" s="2"/>
    </row>
    <row r="6" spans="1:16 16384:16384" x14ac:dyDescent="0.25">
      <c r="A6" s="4">
        <v>-10000</v>
      </c>
      <c r="B6" s="2"/>
      <c r="C6" s="26"/>
      <c r="D6" s="9"/>
      <c r="E6" s="9"/>
      <c r="F6" s="9"/>
      <c r="G6" s="9"/>
      <c r="H6" s="9"/>
      <c r="I6" s="2"/>
      <c r="K6" s="2"/>
      <c r="O6" s="2"/>
      <c r="P6" s="2"/>
    </row>
    <row r="7" spans="1:16 16384:16384" x14ac:dyDescent="0.25">
      <c r="A7" s="4">
        <v>10000</v>
      </c>
      <c r="B7" s="2"/>
      <c r="C7" s="26" t="s">
        <v>106</v>
      </c>
      <c r="D7" s="9"/>
      <c r="E7" s="9"/>
      <c r="F7" s="9"/>
      <c r="G7" s="9"/>
      <c r="H7" s="9"/>
      <c r="I7" s="2"/>
      <c r="K7" s="2"/>
      <c r="O7" s="2"/>
      <c r="P7" s="2"/>
    </row>
    <row r="8" spans="1:16 16384:16384" x14ac:dyDescent="0.25">
      <c r="A8" s="4">
        <v>-8000</v>
      </c>
      <c r="B8" s="2"/>
      <c r="C8" s="26"/>
      <c r="D8" s="9"/>
      <c r="E8" s="9"/>
      <c r="F8" s="9"/>
      <c r="G8" s="9"/>
      <c r="H8" s="9"/>
      <c r="I8" s="2"/>
      <c r="K8" s="2"/>
      <c r="O8" s="2"/>
      <c r="P8" s="2"/>
    </row>
    <row r="9" spans="1:16 16384:16384" ht="15.75" thickBot="1" x14ac:dyDescent="0.3">
      <c r="A9" s="6">
        <f>SUM(A4:A8)</f>
        <v>2385.7000000000007</v>
      </c>
      <c r="B9" s="13"/>
      <c r="E9" s="2"/>
      <c r="F9" s="2"/>
      <c r="G9" s="2"/>
      <c r="H9" s="2"/>
      <c r="I9" s="2"/>
      <c r="J9" s="2"/>
      <c r="K9" s="2"/>
      <c r="P9" s="2"/>
      <c r="XFD9" s="5">
        <f>SUM(A9:XFC9)</f>
        <v>2385.7000000000007</v>
      </c>
    </row>
    <row r="10" spans="1:16 16384:16384" ht="15.75" thickTop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P10" s="2"/>
    </row>
    <row r="11" spans="1:16 16384:16384" ht="15.75" thickBot="1" x14ac:dyDescent="0.3">
      <c r="A11" s="8">
        <v>2300</v>
      </c>
      <c r="B11" s="4"/>
      <c r="C11" t="s">
        <v>59</v>
      </c>
      <c r="D11" s="2"/>
      <c r="E11" s="2"/>
      <c r="F11" s="2"/>
      <c r="G11" s="2"/>
      <c r="H11" s="2"/>
      <c r="I11" s="2"/>
      <c r="J11" s="2"/>
      <c r="K11" s="2"/>
      <c r="O11" s="2"/>
      <c r="P11" s="2"/>
    </row>
    <row r="12" spans="1:16 16384:16384" ht="15.75" thickTop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O12" s="2"/>
      <c r="P12" s="2"/>
    </row>
    <row r="13" spans="1:16 16384:16384" x14ac:dyDescent="0.25">
      <c r="A13" s="2"/>
      <c r="B13" s="2"/>
      <c r="D13" s="2"/>
      <c r="E13" s="2"/>
      <c r="F13" s="2"/>
      <c r="G13" s="2"/>
      <c r="H13" s="2"/>
      <c r="I13" s="2"/>
      <c r="J13" s="2"/>
      <c r="K13" s="2"/>
      <c r="O13" s="2"/>
      <c r="P13" s="2"/>
    </row>
    <row r="14" spans="1:16 16384:16384" ht="18.75" x14ac:dyDescent="0.3">
      <c r="A14" s="23">
        <v>2016</v>
      </c>
      <c r="B14" s="2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 16384:16384" s="28" customFormat="1" x14ac:dyDescent="0.25">
      <c r="A15" s="24">
        <f>A9</f>
        <v>2385.7000000000007</v>
      </c>
      <c r="B15" s="27"/>
      <c r="C15" s="28" t="s">
        <v>78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 16384:16384" s="28" customFormat="1" x14ac:dyDescent="0.25">
      <c r="A16" s="24">
        <v>-5800</v>
      </c>
      <c r="B16" s="2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s="28" customFormat="1" x14ac:dyDescent="0.25">
      <c r="A17" s="24">
        <v>10000</v>
      </c>
      <c r="B17" s="27"/>
      <c r="C17" s="28" t="s">
        <v>107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s="28" customFormat="1" x14ac:dyDescent="0.25">
      <c r="A18" s="24">
        <v>-10000</v>
      </c>
      <c r="B18" s="2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s="28" customFormat="1" x14ac:dyDescent="0.25">
      <c r="A19" s="24">
        <v>10000</v>
      </c>
      <c r="B19" s="27"/>
      <c r="C19" s="28" t="s">
        <v>34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s="28" customFormat="1" x14ac:dyDescent="0.25">
      <c r="A20" s="24">
        <v>-10000</v>
      </c>
      <c r="B20" s="2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s="28" customFormat="1" x14ac:dyDescent="0.25">
      <c r="A21" s="36">
        <v>10000</v>
      </c>
      <c r="B21" s="27"/>
      <c r="C21" s="28" t="s">
        <v>35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s="28" customFormat="1" x14ac:dyDescent="0.25">
      <c r="A22" s="36">
        <v>-10000</v>
      </c>
      <c r="B22" s="27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s="28" customFormat="1" x14ac:dyDescent="0.25">
      <c r="A23" s="36">
        <v>10000</v>
      </c>
      <c r="B23" s="27"/>
      <c r="C23" s="28" t="s">
        <v>106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s="28" customFormat="1" x14ac:dyDescent="0.25">
      <c r="A24" s="25">
        <v>-3000</v>
      </c>
      <c r="B24" s="2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.75" thickBot="1" x14ac:dyDescent="0.3">
      <c r="A25" s="8">
        <f>SUM(A15:A24)</f>
        <v>3585.7000000000007</v>
      </c>
      <c r="B25" s="4"/>
    </row>
    <row r="26" spans="1:16" ht="15.75" thickTop="1" x14ac:dyDescent="0.25">
      <c r="A26" s="2"/>
    </row>
    <row r="27" spans="1:16" ht="15.75" thickBot="1" x14ac:dyDescent="0.3">
      <c r="A27" s="8">
        <v>3500</v>
      </c>
      <c r="B27" s="4"/>
      <c r="C27" t="s">
        <v>60</v>
      </c>
    </row>
    <row r="28" spans="1:16" ht="15.75" thickTop="1" x14ac:dyDescent="0.25"/>
    <row r="30" spans="1:16" x14ac:dyDescent="0.25">
      <c r="A30" s="60"/>
      <c r="B30" s="60"/>
      <c r="C30" s="60"/>
    </row>
    <row r="31" spans="1:16" x14ac:dyDescent="0.25">
      <c r="A31" s="1"/>
      <c r="B31" s="1"/>
      <c r="C31" s="1"/>
    </row>
    <row r="32" spans="1:16" x14ac:dyDescent="0.25">
      <c r="A32" s="1"/>
      <c r="B32" s="1"/>
      <c r="C32" s="1"/>
    </row>
  </sheetData>
  <mergeCells count="1">
    <mergeCell ref="A30:C30"/>
  </mergeCells>
  <pageMargins left="0.7" right="0.7" top="0.75" bottom="0.75" header="0.3" footer="0.3"/>
  <pageSetup orientation="portrait" r:id="rId1"/>
  <headerFooter>
    <oddHeader>&amp;R9/15/15</oddHeader>
    <oddFooter>&amp;L&amp;Z&amp;F&amp;A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view="pageLayout" zoomScaleNormal="100" workbookViewId="0">
      <selection activeCell="I22" sqref="I22"/>
    </sheetView>
  </sheetViews>
  <sheetFormatPr defaultRowHeight="15" x14ac:dyDescent="0.25"/>
  <cols>
    <col min="1" max="1" width="10.28515625" bestFit="1" customWidth="1"/>
    <col min="2" max="2" width="3.28515625" customWidth="1"/>
  </cols>
  <sheetData>
    <row r="1" spans="1:3" x14ac:dyDescent="0.25">
      <c r="A1" t="s">
        <v>6</v>
      </c>
    </row>
    <row r="3" spans="1:3" ht="18.75" x14ac:dyDescent="0.3">
      <c r="A3" s="23">
        <v>2015</v>
      </c>
    </row>
    <row r="4" spans="1:3" x14ac:dyDescent="0.25">
      <c r="A4" s="2">
        <v>750</v>
      </c>
      <c r="C4" t="s">
        <v>58</v>
      </c>
    </row>
    <row r="5" spans="1:3" x14ac:dyDescent="0.25">
      <c r="A5" s="2">
        <v>0</v>
      </c>
      <c r="C5" t="s">
        <v>80</v>
      </c>
    </row>
    <row r="6" spans="1:3" ht="15.75" thickBot="1" x14ac:dyDescent="0.3">
      <c r="A6" s="7">
        <f>SUM(A4:A4)</f>
        <v>750</v>
      </c>
    </row>
    <row r="7" spans="1:3" ht="15.75" thickTop="1" x14ac:dyDescent="0.25"/>
    <row r="8" spans="1:3" ht="15.75" thickBot="1" x14ac:dyDescent="0.3">
      <c r="A8" s="17">
        <f>A6</f>
        <v>750</v>
      </c>
      <c r="C8" t="s">
        <v>59</v>
      </c>
    </row>
    <row r="9" spans="1:3" ht="15.75" thickTop="1" x14ac:dyDescent="0.25"/>
    <row r="10" spans="1:3" x14ac:dyDescent="0.25">
      <c r="A10" s="4"/>
    </row>
    <row r="11" spans="1:3" ht="18.75" x14ac:dyDescent="0.3">
      <c r="A11" s="23">
        <v>2016</v>
      </c>
    </row>
    <row r="12" spans="1:3" ht="15" customHeight="1" x14ac:dyDescent="0.25">
      <c r="A12" s="24">
        <v>500</v>
      </c>
      <c r="C12" t="s">
        <v>81</v>
      </c>
    </row>
    <row r="13" spans="1:3" x14ac:dyDescent="0.25">
      <c r="A13" s="25">
        <v>1000</v>
      </c>
      <c r="C13" t="s">
        <v>32</v>
      </c>
    </row>
    <row r="14" spans="1:3" ht="15.75" thickBot="1" x14ac:dyDescent="0.3">
      <c r="A14" s="8">
        <f>SUM(A12:A13)</f>
        <v>1500</v>
      </c>
    </row>
    <row r="15" spans="1:3" ht="15.75" thickTop="1" x14ac:dyDescent="0.25">
      <c r="A15" s="2"/>
    </row>
    <row r="16" spans="1:3" ht="15.75" thickBot="1" x14ac:dyDescent="0.3">
      <c r="A16" s="8">
        <v>1500</v>
      </c>
      <c r="C16" t="s">
        <v>60</v>
      </c>
    </row>
    <row r="17" ht="15.75" thickTop="1" x14ac:dyDescent="0.25"/>
  </sheetData>
  <pageMargins left="0.7" right="0.7" top="0.75" bottom="0.75" header="0.3" footer="0.3"/>
  <pageSetup orientation="portrait" r:id="rId1"/>
  <headerFooter>
    <oddHeader>&amp;R9/15/15</oddHeader>
    <oddFooter>&amp;L&amp;Z&amp;F&amp;A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Layout" zoomScaleNormal="100" workbookViewId="0">
      <selection activeCell="A24" sqref="A24"/>
    </sheetView>
  </sheetViews>
  <sheetFormatPr defaultRowHeight="15" x14ac:dyDescent="0.25"/>
  <cols>
    <col min="1" max="1" width="10.28515625" bestFit="1" customWidth="1"/>
    <col min="2" max="2" width="3.7109375" customWidth="1"/>
  </cols>
  <sheetData>
    <row r="1" spans="1:5" x14ac:dyDescent="0.25">
      <c r="A1" t="s">
        <v>36</v>
      </c>
    </row>
    <row r="3" spans="1:5" ht="18.75" x14ac:dyDescent="0.3">
      <c r="A3" s="23">
        <v>2015</v>
      </c>
    </row>
    <row r="4" spans="1:5" x14ac:dyDescent="0.25">
      <c r="A4" s="2">
        <v>328.34</v>
      </c>
      <c r="C4" t="s">
        <v>58</v>
      </c>
      <c r="E4" t="s">
        <v>50</v>
      </c>
    </row>
    <row r="5" spans="1:5" x14ac:dyDescent="0.25">
      <c r="A5" s="2">
        <v>1350</v>
      </c>
      <c r="C5" t="s">
        <v>47</v>
      </c>
    </row>
    <row r="6" spans="1:5" x14ac:dyDescent="0.25">
      <c r="A6" s="2">
        <v>12</v>
      </c>
      <c r="C6" t="s">
        <v>48</v>
      </c>
    </row>
    <row r="7" spans="1:5" x14ac:dyDescent="0.25">
      <c r="A7" s="2">
        <v>134</v>
      </c>
      <c r="C7" t="s">
        <v>49</v>
      </c>
    </row>
    <row r="8" spans="1:5" x14ac:dyDescent="0.25">
      <c r="A8" s="2">
        <v>10</v>
      </c>
      <c r="C8" t="s">
        <v>51</v>
      </c>
    </row>
    <row r="9" spans="1:5" ht="15.75" thickBot="1" x14ac:dyDescent="0.3">
      <c r="A9" s="7">
        <f>SUM(A4:A8)</f>
        <v>1834.34</v>
      </c>
    </row>
    <row r="10" spans="1:5" ht="15.75" thickTop="1" x14ac:dyDescent="0.25"/>
    <row r="11" spans="1:5" ht="15.75" thickBot="1" x14ac:dyDescent="0.3">
      <c r="A11" s="20">
        <v>1850</v>
      </c>
      <c r="C11" t="s">
        <v>59</v>
      </c>
    </row>
    <row r="12" spans="1:5" ht="15.75" thickTop="1" x14ac:dyDescent="0.25"/>
    <row r="13" spans="1:5" x14ac:dyDescent="0.25">
      <c r="A13" s="4"/>
      <c r="B13" s="1"/>
      <c r="C13" s="1"/>
      <c r="D13" s="1"/>
    </row>
    <row r="14" spans="1:5" ht="18.75" x14ac:dyDescent="0.3">
      <c r="A14" s="23">
        <v>2016</v>
      </c>
      <c r="B14" s="1"/>
      <c r="C14" s="1"/>
      <c r="D14" s="1"/>
    </row>
    <row r="15" spans="1:5" x14ac:dyDescent="0.25">
      <c r="A15" s="4">
        <v>323</v>
      </c>
      <c r="B15" s="1"/>
      <c r="C15" s="1" t="s">
        <v>133</v>
      </c>
      <c r="D15" s="1"/>
    </row>
    <row r="16" spans="1:5" x14ac:dyDescent="0.25">
      <c r="A16" s="9">
        <v>1181</v>
      </c>
      <c r="C16" t="s">
        <v>134</v>
      </c>
    </row>
    <row r="17" spans="1:3" x14ac:dyDescent="0.25">
      <c r="A17" s="9">
        <v>12</v>
      </c>
      <c r="C17" t="s">
        <v>135</v>
      </c>
    </row>
    <row r="18" spans="1:3" x14ac:dyDescent="0.25">
      <c r="A18" s="9">
        <v>131</v>
      </c>
      <c r="C18" t="s">
        <v>136</v>
      </c>
    </row>
    <row r="19" spans="1:3" x14ac:dyDescent="0.25">
      <c r="A19" s="9">
        <v>10</v>
      </c>
      <c r="C19" t="s">
        <v>51</v>
      </c>
    </row>
    <row r="20" spans="1:3" x14ac:dyDescent="0.25">
      <c r="A20" s="9">
        <v>5000</v>
      </c>
      <c r="C20" t="s">
        <v>137</v>
      </c>
    </row>
    <row r="21" spans="1:3" ht="15.75" thickBot="1" x14ac:dyDescent="0.3">
      <c r="A21" s="6">
        <f>SUM(A15:A20)</f>
        <v>6657</v>
      </c>
    </row>
    <row r="22" spans="1:3" ht="15.75" thickTop="1" x14ac:dyDescent="0.25"/>
    <row r="23" spans="1:3" ht="15.75" thickBot="1" x14ac:dyDescent="0.3">
      <c r="A23" s="20">
        <v>6700</v>
      </c>
      <c r="C23" t="s">
        <v>60</v>
      </c>
    </row>
    <row r="24" spans="1:3" ht="15.75" thickTop="1" x14ac:dyDescent="0.25"/>
  </sheetData>
  <pageMargins left="0.7" right="0.7" top="0.75" bottom="0.75" header="0.3" footer="0.3"/>
  <pageSetup orientation="portrait" r:id="rId1"/>
  <headerFooter>
    <oddHeader>&amp;R9/22/15</oddHeader>
    <oddFooter>&amp;L&amp;Z&amp;F&amp;A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Layout" zoomScaleNormal="100" workbookViewId="0">
      <selection activeCell="E19" sqref="E19"/>
    </sheetView>
  </sheetViews>
  <sheetFormatPr defaultRowHeight="15" x14ac:dyDescent="0.25"/>
  <cols>
    <col min="1" max="1" width="10.5703125" bestFit="1" customWidth="1"/>
    <col min="2" max="2" width="1.5703125" customWidth="1"/>
    <col min="8" max="8" width="9.85546875" bestFit="1" customWidth="1"/>
  </cols>
  <sheetData>
    <row r="1" spans="1:10" x14ac:dyDescent="0.25">
      <c r="A1" t="s">
        <v>7</v>
      </c>
    </row>
    <row r="3" spans="1:10" ht="18.75" x14ac:dyDescent="0.3">
      <c r="A3" s="23">
        <v>2015</v>
      </c>
    </row>
    <row r="4" spans="1:10" x14ac:dyDescent="0.25">
      <c r="A4" s="2">
        <v>0</v>
      </c>
      <c r="C4" t="s">
        <v>58</v>
      </c>
    </row>
    <row r="5" spans="1:10" x14ac:dyDescent="0.25">
      <c r="A5" s="2">
        <v>1326</v>
      </c>
      <c r="C5" t="s">
        <v>126</v>
      </c>
    </row>
    <row r="6" spans="1:10" ht="15.75" thickBot="1" x14ac:dyDescent="0.3">
      <c r="A6" s="7">
        <f>SUM(A4:A5)</f>
        <v>1326</v>
      </c>
      <c r="H6" s="22"/>
      <c r="I6" s="21"/>
    </row>
    <row r="7" spans="1:10" ht="15.75" thickTop="1" x14ac:dyDescent="0.25"/>
    <row r="8" spans="1:10" ht="15.75" thickBot="1" x14ac:dyDescent="0.3">
      <c r="A8" s="8">
        <v>1500</v>
      </c>
      <c r="C8" t="s">
        <v>59</v>
      </c>
    </row>
    <row r="9" spans="1:10" ht="15.75" thickTop="1" x14ac:dyDescent="0.25"/>
    <row r="10" spans="1:10" x14ac:dyDescent="0.25">
      <c r="A10" s="4"/>
      <c r="B10" s="1"/>
      <c r="C10" s="1"/>
    </row>
    <row r="11" spans="1:10" ht="18.75" x14ac:dyDescent="0.3">
      <c r="A11" s="23">
        <v>2016</v>
      </c>
      <c r="B11" s="1"/>
    </row>
    <row r="12" spans="1:10" s="28" customFormat="1" x14ac:dyDescent="0.25">
      <c r="A12" s="2">
        <v>3000</v>
      </c>
      <c r="B12"/>
      <c r="C12" s="18" t="s">
        <v>128</v>
      </c>
      <c r="D12"/>
      <c r="E12"/>
      <c r="F12"/>
      <c r="G12"/>
      <c r="I12" s="21" t="s">
        <v>171</v>
      </c>
      <c r="J12" s="21"/>
    </row>
    <row r="13" spans="1:10" s="28" customFormat="1" x14ac:dyDescent="0.25">
      <c r="A13" s="2">
        <v>2650</v>
      </c>
      <c r="B13"/>
      <c r="C13" s="18" t="s">
        <v>37</v>
      </c>
      <c r="D13"/>
      <c r="E13"/>
      <c r="F13"/>
      <c r="G13"/>
      <c r="I13" s="21" t="s">
        <v>170</v>
      </c>
      <c r="J13" s="21"/>
    </row>
    <row r="14" spans="1:10" s="28" customFormat="1" x14ac:dyDescent="0.25">
      <c r="A14" s="4">
        <v>0</v>
      </c>
      <c r="B14" s="1"/>
      <c r="C14" s="18" t="s">
        <v>127</v>
      </c>
      <c r="D14"/>
      <c r="E14"/>
      <c r="F14"/>
      <c r="G14"/>
    </row>
    <row r="15" spans="1:10" ht="15.75" thickBot="1" x14ac:dyDescent="0.3">
      <c r="A15" s="6">
        <f>SUM(A12:A14)</f>
        <v>5650</v>
      </c>
    </row>
    <row r="16" spans="1:10" ht="15.75" thickTop="1" x14ac:dyDescent="0.25">
      <c r="A16" s="4"/>
      <c r="B16" s="1"/>
      <c r="C16" s="1"/>
    </row>
    <row r="17" spans="1:10" ht="15.75" thickBot="1" x14ac:dyDescent="0.3">
      <c r="A17" s="8">
        <v>5700</v>
      </c>
      <c r="B17" s="1"/>
      <c r="C17" s="1" t="s">
        <v>60</v>
      </c>
    </row>
    <row r="18" spans="1:10" ht="15.75" thickTop="1" x14ac:dyDescent="0.25">
      <c r="A18" s="4"/>
      <c r="B18" s="1"/>
      <c r="C18" s="1"/>
    </row>
    <row r="19" spans="1:10" x14ac:dyDescent="0.25">
      <c r="A19" s="4"/>
      <c r="B19" s="1"/>
      <c r="C19" s="1"/>
    </row>
    <row r="20" spans="1:10" x14ac:dyDescent="0.25">
      <c r="A20" s="2"/>
    </row>
    <row r="21" spans="1:10" x14ac:dyDescent="0.25">
      <c r="A21" s="2"/>
    </row>
    <row r="22" spans="1:10" x14ac:dyDescent="0.25">
      <c r="A22" s="2"/>
    </row>
    <row r="23" spans="1:10" x14ac:dyDescent="0.25">
      <c r="A23" s="2"/>
    </row>
    <row r="24" spans="1:10" ht="15" customHeight="1" thickBot="1" x14ac:dyDescent="0.3">
      <c r="A24" s="52" t="s">
        <v>129</v>
      </c>
      <c r="B24" s="35"/>
      <c r="C24" s="35"/>
      <c r="D24" s="35"/>
      <c r="E24" s="35"/>
    </row>
    <row r="25" spans="1:10" x14ac:dyDescent="0.25">
      <c r="A25" s="4">
        <v>900</v>
      </c>
      <c r="B25" s="1"/>
      <c r="C25" t="s">
        <v>42</v>
      </c>
      <c r="D25" s="28"/>
      <c r="E25" s="28"/>
      <c r="F25" s="28"/>
      <c r="G25" s="28"/>
      <c r="H25" s="28"/>
      <c r="I25" s="28"/>
      <c r="J25" s="28"/>
    </row>
    <row r="26" spans="1:10" x14ac:dyDescent="0.25">
      <c r="A26" s="4">
        <v>1200</v>
      </c>
      <c r="B26" s="1"/>
      <c r="C26" t="s">
        <v>43</v>
      </c>
      <c r="D26" s="28"/>
      <c r="E26" s="28"/>
      <c r="F26" s="28"/>
      <c r="G26" s="28"/>
      <c r="H26" s="28"/>
      <c r="I26" s="28"/>
      <c r="J26" s="28"/>
    </row>
    <row r="27" spans="1:10" x14ac:dyDescent="0.25">
      <c r="A27" s="1"/>
      <c r="D27" s="28"/>
      <c r="E27" s="28"/>
      <c r="F27" s="28"/>
      <c r="G27" s="28"/>
      <c r="H27" s="28"/>
      <c r="I27" s="28"/>
      <c r="J27" s="28"/>
    </row>
    <row r="28" spans="1:10" x14ac:dyDescent="0.25">
      <c r="A28" s="13"/>
    </row>
    <row r="29" spans="1:10" x14ac:dyDescent="0.25">
      <c r="A29" s="1"/>
    </row>
  </sheetData>
  <pageMargins left="0.7" right="0.7" top="0.75" bottom="0.75" header="0.3" footer="0.3"/>
  <pageSetup orientation="portrait" r:id="rId1"/>
  <headerFooter>
    <oddHeader xml:space="preserve">&amp;R9/15/2015
</oddHeader>
    <oddFooter>&amp;L&amp;Z&amp;F&amp;A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Layout" zoomScaleNormal="100" workbookViewId="0">
      <selection activeCell="G22" sqref="G22"/>
    </sheetView>
  </sheetViews>
  <sheetFormatPr defaultRowHeight="15" x14ac:dyDescent="0.25"/>
  <cols>
    <col min="1" max="1" width="10.5703125" customWidth="1"/>
    <col min="2" max="2" width="2.42578125" customWidth="1"/>
  </cols>
  <sheetData>
    <row r="1" spans="1:9" x14ac:dyDescent="0.25">
      <c r="A1" t="s">
        <v>8</v>
      </c>
    </row>
    <row r="3" spans="1:9" ht="18.75" x14ac:dyDescent="0.3">
      <c r="A3" s="54">
        <v>2016</v>
      </c>
    </row>
    <row r="4" spans="1:9" x14ac:dyDescent="0.25">
      <c r="A4" s="2">
        <v>5652.35</v>
      </c>
      <c r="C4" t="s">
        <v>58</v>
      </c>
    </row>
    <row r="5" spans="1:9" x14ac:dyDescent="0.25">
      <c r="A5" s="2">
        <v>-1326</v>
      </c>
      <c r="C5" t="s">
        <v>130</v>
      </c>
    </row>
    <row r="6" spans="1:9" ht="15.75" thickBot="1" x14ac:dyDescent="0.3">
      <c r="A6" s="7">
        <f>SUM(A4:A5)</f>
        <v>4326.3500000000004</v>
      </c>
    </row>
    <row r="7" spans="1:9" ht="15.75" thickTop="1" x14ac:dyDescent="0.25"/>
    <row r="8" spans="1:9" ht="15.75" thickBot="1" x14ac:dyDescent="0.3">
      <c r="A8" s="8">
        <v>4400</v>
      </c>
      <c r="C8" t="s">
        <v>59</v>
      </c>
    </row>
    <row r="9" spans="1:9" ht="15.75" thickTop="1" x14ac:dyDescent="0.25"/>
    <row r="10" spans="1:9" x14ac:dyDescent="0.25">
      <c r="A10" s="4"/>
      <c r="B10" s="1"/>
      <c r="C10" s="1"/>
    </row>
    <row r="11" spans="1:9" ht="18.75" x14ac:dyDescent="0.3">
      <c r="A11" s="54">
        <v>2017</v>
      </c>
    </row>
    <row r="12" spans="1:9" x14ac:dyDescent="0.25">
      <c r="A12" s="58">
        <v>625</v>
      </c>
      <c r="B12" s="57"/>
      <c r="C12" s="59" t="s">
        <v>175</v>
      </c>
      <c r="D12" s="57"/>
      <c r="E12" s="57"/>
      <c r="F12" s="57"/>
      <c r="G12" s="57"/>
      <c r="H12" s="57"/>
    </row>
    <row r="13" spans="1:9" x14ac:dyDescent="0.25">
      <c r="A13" s="58">
        <v>2607</v>
      </c>
      <c r="B13" s="57"/>
      <c r="C13" s="59" t="s">
        <v>177</v>
      </c>
      <c r="D13" s="57"/>
      <c r="E13" s="57"/>
      <c r="F13" s="57"/>
      <c r="G13" s="57"/>
      <c r="H13" s="57"/>
      <c r="I13" s="57"/>
    </row>
    <row r="14" spans="1:9" x14ac:dyDescent="0.25">
      <c r="A14" s="58">
        <v>600</v>
      </c>
      <c r="B14" s="57"/>
      <c r="C14" s="57" t="s">
        <v>181</v>
      </c>
      <c r="D14" s="64"/>
      <c r="E14" s="64"/>
      <c r="F14" s="64"/>
      <c r="G14" s="64"/>
      <c r="H14" s="64"/>
      <c r="I14" s="64"/>
    </row>
    <row r="15" spans="1:9" x14ac:dyDescent="0.25">
      <c r="A15" s="2">
        <v>1000</v>
      </c>
      <c r="C15" s="18" t="s">
        <v>153</v>
      </c>
    </row>
    <row r="16" spans="1:9" x14ac:dyDescent="0.25">
      <c r="A16" s="2">
        <v>500</v>
      </c>
      <c r="C16" t="s">
        <v>154</v>
      </c>
    </row>
    <row r="17" spans="1:6" ht="15.75" thickBot="1" x14ac:dyDescent="0.3">
      <c r="A17" s="7">
        <f>SUM(A12:A16)</f>
        <v>5332</v>
      </c>
    </row>
    <row r="18" spans="1:6" ht="15.75" thickTop="1" x14ac:dyDescent="0.25">
      <c r="A18" s="2"/>
    </row>
    <row r="19" spans="1:6" ht="15.75" thickBot="1" x14ac:dyDescent="0.3">
      <c r="A19" s="8">
        <v>4800</v>
      </c>
      <c r="C19" t="s">
        <v>60</v>
      </c>
    </row>
    <row r="20" spans="1:6" ht="15.75" thickTop="1" x14ac:dyDescent="0.25">
      <c r="A20" s="2"/>
    </row>
    <row r="21" spans="1:6" x14ac:dyDescent="0.25">
      <c r="A21" s="2"/>
    </row>
    <row r="22" spans="1:6" x14ac:dyDescent="0.25">
      <c r="A22" s="2"/>
    </row>
    <row r="23" spans="1:6" ht="15.75" thickBot="1" x14ac:dyDescent="0.3">
      <c r="A23" s="53" t="s">
        <v>114</v>
      </c>
      <c r="B23" s="35"/>
      <c r="C23" s="35"/>
      <c r="D23" s="35"/>
      <c r="E23" s="35"/>
      <c r="F23" s="35"/>
    </row>
    <row r="24" spans="1:6" x14ac:dyDescent="0.25">
      <c r="A24" t="s">
        <v>162</v>
      </c>
    </row>
  </sheetData>
  <pageMargins left="0.7" right="0.7" top="0.75" bottom="0.75" header="0.3" footer="0.3"/>
  <pageSetup orientation="portrait" r:id="rId1"/>
  <headerFooter>
    <oddHeader>&amp;R8/11/16</oddHeader>
    <oddFooter>&amp;L&amp;Z&amp;F&amp;A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Layout" zoomScaleNormal="100" workbookViewId="0">
      <selection activeCell="H10" sqref="H10"/>
    </sheetView>
  </sheetViews>
  <sheetFormatPr defaultRowHeight="15" x14ac:dyDescent="0.25"/>
  <cols>
    <col min="1" max="1" width="11.28515625" bestFit="1" customWidth="1"/>
    <col min="2" max="2" width="2.42578125" customWidth="1"/>
  </cols>
  <sheetData>
    <row r="1" spans="1:8" x14ac:dyDescent="0.25">
      <c r="A1" t="s">
        <v>9</v>
      </c>
    </row>
    <row r="3" spans="1:8" ht="18.75" x14ac:dyDescent="0.3">
      <c r="A3" s="54">
        <v>2016</v>
      </c>
    </row>
    <row r="4" spans="1:8" x14ac:dyDescent="0.25">
      <c r="A4" s="2">
        <v>27516.17</v>
      </c>
      <c r="C4" t="s">
        <v>58</v>
      </c>
    </row>
    <row r="5" spans="1:8" x14ac:dyDescent="0.25">
      <c r="A5" s="2">
        <v>5081</v>
      </c>
      <c r="C5" t="s">
        <v>52</v>
      </c>
    </row>
    <row r="6" spans="1:8" x14ac:dyDescent="0.25">
      <c r="A6" s="2">
        <v>0</v>
      </c>
      <c r="C6" t="s">
        <v>54</v>
      </c>
    </row>
    <row r="7" spans="1:8" x14ac:dyDescent="0.25">
      <c r="A7" s="2">
        <v>5000</v>
      </c>
      <c r="C7" t="s">
        <v>53</v>
      </c>
    </row>
    <row r="8" spans="1:8" x14ac:dyDescent="0.25">
      <c r="A8" s="2">
        <v>2640</v>
      </c>
      <c r="C8" t="s">
        <v>55</v>
      </c>
    </row>
    <row r="9" spans="1:8" ht="15.75" thickBot="1" x14ac:dyDescent="0.3">
      <c r="A9" s="7">
        <f>SUM(A4:A8)</f>
        <v>40237.17</v>
      </c>
    </row>
    <row r="10" spans="1:8" ht="15.75" thickTop="1" x14ac:dyDescent="0.25"/>
    <row r="11" spans="1:8" ht="15.75" thickBot="1" x14ac:dyDescent="0.3">
      <c r="A11" s="17">
        <v>41000</v>
      </c>
      <c r="C11" t="s">
        <v>59</v>
      </c>
    </row>
    <row r="12" spans="1:8" ht="15.75" thickTop="1" x14ac:dyDescent="0.25"/>
    <row r="13" spans="1:8" x14ac:dyDescent="0.25">
      <c r="A13" s="4"/>
      <c r="B13" s="1"/>
      <c r="C13" s="1"/>
    </row>
    <row r="14" spans="1:8" ht="18.75" x14ac:dyDescent="0.3">
      <c r="A14" s="54">
        <v>2017</v>
      </c>
      <c r="B14" s="1"/>
      <c r="C14" s="1"/>
    </row>
    <row r="15" spans="1:8" x14ac:dyDescent="0.25">
      <c r="A15" s="4">
        <f>15500+4025</f>
        <v>19525</v>
      </c>
      <c r="B15" s="1"/>
      <c r="C15" s="1" t="s">
        <v>108</v>
      </c>
      <c r="H15" s="1"/>
    </row>
    <row r="16" spans="1:8" x14ac:dyDescent="0.25">
      <c r="A16" s="4">
        <v>5200</v>
      </c>
      <c r="B16" s="1"/>
      <c r="C16" s="1" t="s">
        <v>110</v>
      </c>
      <c r="H16" s="1"/>
    </row>
    <row r="17" spans="1:9" x14ac:dyDescent="0.25">
      <c r="A17" s="4">
        <v>1300</v>
      </c>
      <c r="B17" s="1"/>
      <c r="C17" s="1" t="s">
        <v>109</v>
      </c>
      <c r="H17" s="9"/>
    </row>
    <row r="18" spans="1:9" x14ac:dyDescent="0.25">
      <c r="A18" s="9">
        <v>2400</v>
      </c>
      <c r="B18" s="10"/>
      <c r="C18" s="10" t="s">
        <v>38</v>
      </c>
      <c r="D18" s="19"/>
    </row>
    <row r="19" spans="1:9" x14ac:dyDescent="0.25">
      <c r="A19" s="4">
        <v>1500</v>
      </c>
      <c r="C19" t="s">
        <v>45</v>
      </c>
      <c r="D19" s="19"/>
    </row>
    <row r="20" spans="1:9" x14ac:dyDescent="0.25">
      <c r="A20" s="9">
        <v>2500</v>
      </c>
      <c r="C20" t="s">
        <v>55</v>
      </c>
      <c r="D20" s="19"/>
    </row>
    <row r="21" spans="1:9" x14ac:dyDescent="0.25">
      <c r="A21" s="9">
        <v>2000</v>
      </c>
      <c r="C21" t="s">
        <v>138</v>
      </c>
      <c r="D21" s="19"/>
    </row>
    <row r="22" spans="1:9" x14ac:dyDescent="0.25">
      <c r="A22" s="9">
        <v>630</v>
      </c>
      <c r="B22" s="10"/>
      <c r="C22" s="10" t="s">
        <v>82</v>
      </c>
      <c r="D22" s="19"/>
    </row>
    <row r="23" spans="1:9" x14ac:dyDescent="0.25">
      <c r="A23" s="9">
        <v>250</v>
      </c>
      <c r="B23" s="10"/>
      <c r="C23" s="10" t="s">
        <v>116</v>
      </c>
      <c r="D23" s="19"/>
    </row>
    <row r="24" spans="1:9" x14ac:dyDescent="0.25">
      <c r="A24" s="9">
        <v>300</v>
      </c>
      <c r="B24" s="10"/>
      <c r="C24" s="10" t="s">
        <v>156</v>
      </c>
      <c r="D24" s="19"/>
    </row>
    <row r="25" spans="1:9" x14ac:dyDescent="0.25">
      <c r="A25" s="55">
        <v>650</v>
      </c>
      <c r="B25" s="56"/>
      <c r="C25" s="56" t="s">
        <v>174</v>
      </c>
      <c r="D25" s="57"/>
      <c r="E25" s="57"/>
      <c r="F25" s="57"/>
      <c r="G25" s="57"/>
      <c r="H25" s="57"/>
      <c r="I25" s="57"/>
    </row>
    <row r="26" spans="1:9" x14ac:dyDescent="0.25">
      <c r="A26" s="9">
        <v>0</v>
      </c>
      <c r="B26" s="1"/>
      <c r="C26" s="10" t="s">
        <v>155</v>
      </c>
    </row>
    <row r="27" spans="1:9" ht="15.75" thickBot="1" x14ac:dyDescent="0.3">
      <c r="A27" s="7">
        <f>SUM(A15:A26)</f>
        <v>36255</v>
      </c>
    </row>
    <row r="28" spans="1:9" ht="15.75" thickTop="1" x14ac:dyDescent="0.25">
      <c r="A28" s="2"/>
    </row>
    <row r="29" spans="1:9" ht="15.75" thickBot="1" x14ac:dyDescent="0.3">
      <c r="A29" s="8">
        <v>35600</v>
      </c>
      <c r="C29" t="s">
        <v>60</v>
      </c>
    </row>
    <row r="30" spans="1:9" ht="15.75" thickTop="1" x14ac:dyDescent="0.25">
      <c r="A30" s="2"/>
    </row>
    <row r="32" spans="1:9" x14ac:dyDescent="0.25">
      <c r="A32" s="18"/>
    </row>
    <row r="33" spans="1:4" ht="15.75" thickBot="1" x14ac:dyDescent="0.3">
      <c r="A33" s="35" t="s">
        <v>163</v>
      </c>
      <c r="B33" s="35"/>
      <c r="C33" s="35"/>
      <c r="D33" s="35"/>
    </row>
    <row r="34" spans="1:4" x14ac:dyDescent="0.25">
      <c r="A34" t="s">
        <v>164</v>
      </c>
    </row>
    <row r="35" spans="1:4" x14ac:dyDescent="0.25">
      <c r="A35" t="s">
        <v>165</v>
      </c>
    </row>
  </sheetData>
  <pageMargins left="0.7" right="0.7" top="0.75" bottom="0.75" header="0.3" footer="0.3"/>
  <pageSetup orientation="portrait" r:id="rId1"/>
  <headerFooter>
    <oddHeader>&amp;R5/17/16</oddHeader>
    <oddFooter>&amp;L&amp;Z&amp;F&amp;A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"/>
  <sheetViews>
    <sheetView view="pageLayout" zoomScaleNormal="100" workbookViewId="0">
      <selection activeCell="E13" sqref="E12:E13"/>
    </sheetView>
  </sheetViews>
  <sheetFormatPr defaultRowHeight="15" x14ac:dyDescent="0.25"/>
  <cols>
    <col min="1" max="1" width="11.5703125" bestFit="1" customWidth="1"/>
    <col min="2" max="2" width="2.5703125" customWidth="1"/>
    <col min="7" max="7" width="10.5703125" bestFit="1" customWidth="1"/>
    <col min="8" max="8" width="11.28515625" customWidth="1"/>
  </cols>
  <sheetData>
    <row r="1" spans="1:16384" x14ac:dyDescent="0.25">
      <c r="A1" t="s">
        <v>10</v>
      </c>
    </row>
    <row r="3" spans="1:16384" ht="18.75" x14ac:dyDescent="0.3">
      <c r="A3" s="54">
        <v>2016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  <c r="XFA3" s="23"/>
      <c r="XFB3" s="23"/>
      <c r="XFC3" s="23"/>
      <c r="XFD3" s="23"/>
    </row>
    <row r="4" spans="1:16384" x14ac:dyDescent="0.25">
      <c r="A4" s="15">
        <v>57001.68</v>
      </c>
      <c r="C4" t="s">
        <v>58</v>
      </c>
    </row>
    <row r="5" spans="1:16384" x14ac:dyDescent="0.25">
      <c r="A5" s="2">
        <f>6075*2</f>
        <v>12150</v>
      </c>
      <c r="C5" t="s">
        <v>166</v>
      </c>
    </row>
    <row r="6" spans="1:16384" x14ac:dyDescent="0.25">
      <c r="A6" s="2">
        <v>20000</v>
      </c>
      <c r="C6" t="s">
        <v>56</v>
      </c>
    </row>
    <row r="7" spans="1:16384" ht="15.75" thickBot="1" x14ac:dyDescent="0.3">
      <c r="A7" s="7">
        <f>SUM(A4:A6)</f>
        <v>89151.679999999993</v>
      </c>
    </row>
    <row r="8" spans="1:16384" ht="15.75" thickTop="1" x14ac:dyDescent="0.25"/>
    <row r="9" spans="1:16384" ht="15.75" thickBot="1" x14ac:dyDescent="0.3">
      <c r="A9" s="8">
        <v>90000</v>
      </c>
      <c r="C9" t="s">
        <v>59</v>
      </c>
      <c r="G9" s="5"/>
    </row>
    <row r="10" spans="1:16384" ht="15.75" thickTop="1" x14ac:dyDescent="0.25"/>
    <row r="11" spans="1:16384" x14ac:dyDescent="0.25">
      <c r="A11" s="4"/>
      <c r="B11" s="1"/>
      <c r="C11" s="1"/>
    </row>
    <row r="12" spans="1:16384" ht="18.75" x14ac:dyDescent="0.3">
      <c r="A12" s="54">
        <v>2017</v>
      </c>
      <c r="B12" s="1"/>
      <c r="C12" s="1"/>
    </row>
    <row r="13" spans="1:16384" x14ac:dyDescent="0.25">
      <c r="A13" s="2">
        <v>10000</v>
      </c>
      <c r="C13" t="s">
        <v>56</v>
      </c>
    </row>
    <row r="14" spans="1:16384" x14ac:dyDescent="0.25">
      <c r="A14" s="2">
        <v>5600</v>
      </c>
      <c r="C14" t="s">
        <v>40</v>
      </c>
    </row>
    <row r="15" spans="1:16384" x14ac:dyDescent="0.25">
      <c r="A15" s="2">
        <v>10000</v>
      </c>
      <c r="C15" t="s">
        <v>39</v>
      </c>
    </row>
    <row r="16" spans="1:16384" x14ac:dyDescent="0.25">
      <c r="A16" s="2">
        <f>6600*4</f>
        <v>26400</v>
      </c>
      <c r="C16" t="s">
        <v>85</v>
      </c>
    </row>
    <row r="17" spans="1:8" x14ac:dyDescent="0.25">
      <c r="A17" s="2">
        <v>1800</v>
      </c>
      <c r="C17" t="s">
        <v>83</v>
      </c>
    </row>
    <row r="18" spans="1:8" x14ac:dyDescent="0.25">
      <c r="A18" s="2">
        <v>15000</v>
      </c>
      <c r="C18" t="s">
        <v>84</v>
      </c>
    </row>
    <row r="19" spans="1:8" x14ac:dyDescent="0.25">
      <c r="A19" s="2">
        <v>16500</v>
      </c>
      <c r="C19" s="33" t="s">
        <v>44</v>
      </c>
    </row>
    <row r="20" spans="1:8" x14ac:dyDescent="0.25">
      <c r="A20" s="58">
        <v>12500</v>
      </c>
      <c r="B20" s="57"/>
      <c r="C20" s="57" t="s">
        <v>176</v>
      </c>
      <c r="D20" s="57"/>
      <c r="E20" s="57"/>
      <c r="F20" s="57"/>
      <c r="G20" s="57"/>
    </row>
    <row r="21" spans="1:8" x14ac:dyDescent="0.25">
      <c r="A21" s="2">
        <v>100</v>
      </c>
      <c r="C21" t="s">
        <v>46</v>
      </c>
    </row>
    <row r="22" spans="1:8" x14ac:dyDescent="0.25">
      <c r="A22" s="2">
        <v>0</v>
      </c>
      <c r="C22" s="18" t="s">
        <v>125</v>
      </c>
    </row>
    <row r="23" spans="1:8" x14ac:dyDescent="0.25">
      <c r="A23" s="2">
        <v>500</v>
      </c>
      <c r="C23" s="18" t="s">
        <v>32</v>
      </c>
    </row>
    <row r="24" spans="1:8" ht="15.75" thickBot="1" x14ac:dyDescent="0.3">
      <c r="A24" s="7">
        <f>SUM(A13:A23)</f>
        <v>98400</v>
      </c>
      <c r="E24" s="10"/>
      <c r="F24" s="9"/>
      <c r="G24" s="9"/>
      <c r="H24" s="9"/>
    </row>
    <row r="25" spans="1:8" ht="15.75" thickTop="1" x14ac:dyDescent="0.25">
      <c r="A25" s="2"/>
      <c r="E25" s="10"/>
      <c r="F25" s="9"/>
      <c r="G25" s="9"/>
      <c r="H25" s="9"/>
    </row>
    <row r="26" spans="1:8" ht="15.75" thickBot="1" x14ac:dyDescent="0.3">
      <c r="A26" s="8">
        <v>98000</v>
      </c>
      <c r="C26" t="s">
        <v>60</v>
      </c>
      <c r="E26" s="10"/>
      <c r="F26" s="9"/>
      <c r="G26" s="9"/>
      <c r="H26" s="9"/>
    </row>
    <row r="27" spans="1:8" ht="15.75" thickTop="1" x14ac:dyDescent="0.25">
      <c r="A27" s="31"/>
      <c r="E27" s="10"/>
      <c r="F27" s="9"/>
      <c r="G27" s="9"/>
      <c r="H27" s="9"/>
    </row>
    <row r="28" spans="1:8" x14ac:dyDescent="0.25">
      <c r="A28" s="31"/>
      <c r="E28" s="10"/>
      <c r="F28" s="9"/>
      <c r="G28" s="9"/>
      <c r="H28" s="9"/>
    </row>
    <row r="29" spans="1:8" ht="17.25" x14ac:dyDescent="0.25">
      <c r="E29" s="9"/>
      <c r="F29" s="11"/>
      <c r="G29" s="9"/>
      <c r="H29" s="9"/>
    </row>
    <row r="30" spans="1:8" ht="15.75" thickBot="1" x14ac:dyDescent="0.3">
      <c r="A30" s="61" t="s">
        <v>114</v>
      </c>
      <c r="B30" s="61"/>
      <c r="C30" s="61"/>
      <c r="D30" s="35"/>
      <c r="E30" s="10"/>
      <c r="F30" s="10"/>
      <c r="G30" s="10"/>
      <c r="H30" s="9"/>
    </row>
    <row r="31" spans="1:8" x14ac:dyDescent="0.25">
      <c r="A31" s="2" t="s">
        <v>167</v>
      </c>
      <c r="H31" s="9"/>
    </row>
    <row r="32" spans="1:8" x14ac:dyDescent="0.25">
      <c r="A32" s="2"/>
      <c r="H32" s="9"/>
    </row>
    <row r="33" spans="8:8" x14ac:dyDescent="0.25">
      <c r="H33" s="9"/>
    </row>
  </sheetData>
  <mergeCells count="1">
    <mergeCell ref="A30:C30"/>
  </mergeCells>
  <pageMargins left="0.7" right="0.7" top="0.75" bottom="0.75" header="0.3" footer="0.3"/>
  <pageSetup orientation="portrait" r:id="rId1"/>
  <headerFooter>
    <oddHeader>&amp;R5/17/16</oddHeader>
    <oddFooter>&amp;L&amp;Z&amp;F&amp;A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tabSelected="1" view="pageLayout" zoomScaleNormal="100" workbookViewId="0">
      <selection activeCell="E18" sqref="E18"/>
    </sheetView>
  </sheetViews>
  <sheetFormatPr defaultRowHeight="15" x14ac:dyDescent="0.25"/>
  <cols>
    <col min="1" max="1" width="11.85546875" style="2" customWidth="1"/>
    <col min="2" max="2" width="3.140625" customWidth="1"/>
    <col min="3" max="3" width="11.5703125" customWidth="1"/>
  </cols>
  <sheetData>
    <row r="1" spans="1:16384" x14ac:dyDescent="0.25">
      <c r="A1" s="2" t="s">
        <v>11</v>
      </c>
    </row>
    <row r="2" spans="1:16384" x14ac:dyDescent="0.25">
      <c r="A2" s="4"/>
    </row>
    <row r="3" spans="1:16384" ht="18.75" x14ac:dyDescent="0.3">
      <c r="A3" s="54">
        <v>2016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  <c r="XFA3" s="23"/>
      <c r="XFB3" s="23"/>
      <c r="XFC3" s="23"/>
      <c r="XFD3" s="23"/>
    </row>
    <row r="4" spans="1:16384" x14ac:dyDescent="0.25">
      <c r="A4" s="4">
        <v>0</v>
      </c>
      <c r="C4" t="s">
        <v>58</v>
      </c>
    </row>
    <row r="5" spans="1:16384" x14ac:dyDescent="0.25">
      <c r="A5" s="4">
        <v>2988</v>
      </c>
      <c r="C5" t="s">
        <v>120</v>
      </c>
    </row>
    <row r="6" spans="1:16384" x14ac:dyDescent="0.25">
      <c r="A6" s="2">
        <v>0</v>
      </c>
      <c r="C6" t="s">
        <v>117</v>
      </c>
    </row>
    <row r="7" spans="1:16384" ht="15.75" thickBot="1" x14ac:dyDescent="0.3">
      <c r="A7" s="7">
        <f>SUM(A4:A6)</f>
        <v>2988</v>
      </c>
      <c r="C7" s="21" t="s">
        <v>173</v>
      </c>
    </row>
    <row r="8" spans="1:16384" ht="15.75" thickTop="1" x14ac:dyDescent="0.25">
      <c r="A8" s="4"/>
    </row>
    <row r="9" spans="1:16384" ht="15.75" thickBot="1" x14ac:dyDescent="0.3">
      <c r="A9" s="8">
        <v>3600</v>
      </c>
      <c r="C9" t="s">
        <v>59</v>
      </c>
    </row>
    <row r="10" spans="1:16384" ht="15.75" thickTop="1" x14ac:dyDescent="0.25"/>
    <row r="11" spans="1:16384" s="1" customFormat="1" x14ac:dyDescent="0.25">
      <c r="A11" s="4"/>
    </row>
    <row r="12" spans="1:16384" s="1" customFormat="1" ht="18.75" x14ac:dyDescent="0.3">
      <c r="A12" s="54">
        <v>2017</v>
      </c>
    </row>
    <row r="13" spans="1:16384" s="29" customFormat="1" x14ac:dyDescent="0.25">
      <c r="A13" s="24">
        <v>3300</v>
      </c>
      <c r="C13" s="29" t="s">
        <v>121</v>
      </c>
    </row>
    <row r="14" spans="1:16384" s="29" customFormat="1" x14ac:dyDescent="0.25">
      <c r="A14" s="55">
        <v>600</v>
      </c>
      <c r="B14" s="57"/>
      <c r="C14" s="57" t="s">
        <v>180</v>
      </c>
      <c r="D14" s="64"/>
      <c r="E14" s="64"/>
      <c r="F14" s="64"/>
      <c r="G14" s="64"/>
      <c r="H14" s="64"/>
      <c r="I14" s="64"/>
    </row>
    <row r="15" spans="1:16384" s="29" customFormat="1" x14ac:dyDescent="0.25">
      <c r="A15" s="24">
        <v>500</v>
      </c>
      <c r="C15" s="29" t="s">
        <v>32</v>
      </c>
    </row>
    <row r="16" spans="1:16384" s="29" customFormat="1" ht="15.75" thickBot="1" x14ac:dyDescent="0.3">
      <c r="A16" s="32">
        <f>SUM(A13:A15)</f>
        <v>4400</v>
      </c>
    </row>
    <row r="17" spans="1:4" s="1" customFormat="1" ht="15.75" thickTop="1" x14ac:dyDescent="0.25">
      <c r="A17" s="4"/>
    </row>
    <row r="18" spans="1:4" s="1" customFormat="1" ht="15.75" thickBot="1" x14ac:dyDescent="0.3">
      <c r="A18" s="8">
        <v>4500</v>
      </c>
      <c r="C18" s="1" t="s">
        <v>60</v>
      </c>
    </row>
    <row r="19" spans="1:4" s="1" customFormat="1" ht="15.75" thickTop="1" x14ac:dyDescent="0.25">
      <c r="A19" s="62"/>
      <c r="B19" s="63"/>
      <c r="C19" s="63"/>
    </row>
    <row r="20" spans="1:4" s="1" customFormat="1" x14ac:dyDescent="0.25">
      <c r="A20" s="4"/>
    </row>
    <row r="22" spans="1:4" x14ac:dyDescent="0.25">
      <c r="A22" s="4"/>
      <c r="C22" s="39" t="s">
        <v>119</v>
      </c>
    </row>
    <row r="23" spans="1:4" x14ac:dyDescent="0.25">
      <c r="A23" s="40">
        <v>2016</v>
      </c>
    </row>
    <row r="24" spans="1:4" x14ac:dyDescent="0.25">
      <c r="A24" s="40">
        <v>2015</v>
      </c>
      <c r="C24" s="2">
        <v>2988</v>
      </c>
      <c r="D24" t="s">
        <v>118</v>
      </c>
    </row>
    <row r="25" spans="1:4" x14ac:dyDescent="0.25">
      <c r="A25" s="40">
        <v>2014</v>
      </c>
      <c r="C25" s="2">
        <v>5278.73</v>
      </c>
    </row>
    <row r="26" spans="1:4" x14ac:dyDescent="0.25">
      <c r="A26" s="41">
        <v>2013</v>
      </c>
      <c r="C26" s="2">
        <v>5027.37</v>
      </c>
    </row>
    <row r="27" spans="1:4" x14ac:dyDescent="0.25">
      <c r="A27" s="41">
        <v>2012</v>
      </c>
      <c r="C27" s="2">
        <v>4787.96</v>
      </c>
    </row>
    <row r="28" spans="1:4" x14ac:dyDescent="0.25">
      <c r="A28" s="41">
        <v>2011</v>
      </c>
      <c r="C28" s="2">
        <v>3732.85</v>
      </c>
      <c r="D28" t="s">
        <v>14</v>
      </c>
    </row>
    <row r="29" spans="1:4" x14ac:dyDescent="0.25">
      <c r="A29" s="41">
        <v>2010</v>
      </c>
      <c r="C29" s="2">
        <v>1059.24</v>
      </c>
    </row>
    <row r="30" spans="1:4" x14ac:dyDescent="0.25">
      <c r="A30" s="41">
        <v>2009</v>
      </c>
      <c r="C30" s="2"/>
    </row>
  </sheetData>
  <mergeCells count="1">
    <mergeCell ref="A19:C19"/>
  </mergeCells>
  <pageMargins left="0.7" right="0.7" top="0.75" bottom="0.75" header="0.3" footer="0.3"/>
  <pageSetup orientation="portrait" r:id="rId1"/>
  <headerFooter>
    <oddHeader>&amp;R8/11/16</oddHead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76002-010</vt:lpstr>
      <vt:lpstr>76002-020</vt:lpstr>
      <vt:lpstr>76004-000</vt:lpstr>
      <vt:lpstr>76006-000</vt:lpstr>
      <vt:lpstr>76008-000</vt:lpstr>
      <vt:lpstr>76022-010</vt:lpstr>
      <vt:lpstr>76022-020</vt:lpstr>
      <vt:lpstr>76024-001</vt:lpstr>
      <vt:lpstr>76024-002</vt:lpstr>
      <vt:lpstr>76024-003</vt:lpstr>
      <vt:lpstr>76024-004</vt:lpstr>
      <vt:lpstr>76024-005</vt:lpstr>
      <vt:lpstr>76024-006</vt:lpstr>
      <vt:lpstr>76026-000</vt:lpstr>
      <vt:lpstr>76028-000</vt:lpstr>
      <vt:lpstr>76042-010</vt:lpstr>
      <vt:lpstr>76042-020</vt:lpstr>
      <vt:lpstr>76044-000</vt:lpstr>
      <vt:lpstr>76046-000</vt:lpstr>
      <vt:lpstr>76048-000</vt:lpstr>
      <vt:lpstr>'76024-006'!Print_Area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2015-09-24T22:11:16Z</cp:lastPrinted>
  <dcterms:created xsi:type="dcterms:W3CDTF">2012-09-22T22:25:21Z</dcterms:created>
  <dcterms:modified xsi:type="dcterms:W3CDTF">2016-08-11T23:11:57Z</dcterms:modified>
</cp:coreProperties>
</file>