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1820"/>
  </bookViews>
  <sheets>
    <sheet name="Admin" sheetId="4" r:id="rId1"/>
    <sheet name="Grant" sheetId="5" r:id="rId2"/>
    <sheet name="Admin-revised by mlh" sheetId="6" r:id="rId3"/>
    <sheet name="Grant-revised by mlh" sheetId="7" r:id="rId4"/>
  </sheets>
  <definedNames>
    <definedName name="_xlnm.Print_Area" localSheetId="0">Admin!$A$1:$CB$98</definedName>
    <definedName name="_xlnm.Print_Area" localSheetId="2">'Admin-revised by mlh'!$A$1:$CA$83</definedName>
    <definedName name="_xlnm.Print_Area" localSheetId="1">Grant!$A$1:$CA$45</definedName>
    <definedName name="_xlnm.Print_Area" localSheetId="3">'Grant-revised by mlh'!$A$1:$CA$40</definedName>
    <definedName name="_xlnm.Print_Titles" localSheetId="0">Admin!$A:$B,Admin!$1:$6</definedName>
    <definedName name="_xlnm.Print_Titles" localSheetId="2">'Admin-revised by mlh'!$A:$B,'Admin-revised by mlh'!$1:$6</definedName>
    <definedName name="_xlnm.Print_Titles" localSheetId="1">Grant!$A:$B,Grant!$1:$6</definedName>
    <definedName name="_xlnm.Print_Titles" localSheetId="3">'Grant-revised by mlh'!$A:$B,'Grant-revised by mlh'!$1:$6</definedName>
  </definedNames>
  <calcPr calcId="145621"/>
</workbook>
</file>

<file path=xl/calcChain.xml><?xml version="1.0" encoding="utf-8"?>
<calcChain xmlns="http://schemas.openxmlformats.org/spreadsheetml/2006/main">
  <c r="CA90" i="4" l="1"/>
  <c r="BU90" i="4"/>
  <c r="BU96" i="4"/>
  <c r="BU92" i="4"/>
  <c r="CA82" i="6"/>
  <c r="CA92" i="4"/>
  <c r="CA88" i="4"/>
  <c r="CA64" i="6"/>
  <c r="CA62" i="6"/>
  <c r="CA57" i="6"/>
  <c r="CA58" i="6" s="1"/>
  <c r="CA56" i="6"/>
  <c r="CA53" i="6"/>
  <c r="CA52" i="6"/>
  <c r="CA51" i="6"/>
  <c r="CA50" i="6"/>
  <c r="CA49" i="6"/>
  <c r="CA48" i="6"/>
  <c r="CA47" i="6"/>
  <c r="CA46" i="6"/>
  <c r="CA45" i="6"/>
  <c r="CA54" i="6" s="1"/>
  <c r="CA42" i="6"/>
  <c r="CA43" i="6" s="1"/>
  <c r="CA41" i="6"/>
  <c r="CA38" i="6"/>
  <c r="CA37" i="6"/>
  <c r="CA36" i="6"/>
  <c r="CA35" i="6"/>
  <c r="CA34" i="6"/>
  <c r="CA33" i="6"/>
  <c r="CA32" i="6"/>
  <c r="CA31" i="6"/>
  <c r="CA39" i="6" s="1"/>
  <c r="CA28" i="6"/>
  <c r="CA27" i="6"/>
  <c r="CA29" i="6" s="1"/>
  <c r="CA23" i="6"/>
  <c r="CA24" i="6" s="1"/>
  <c r="CA22" i="6"/>
  <c r="CA21" i="6"/>
  <c r="CA16" i="6"/>
  <c r="CA18" i="6" s="1"/>
  <c r="CA13" i="6"/>
  <c r="BW8" i="6"/>
  <c r="CA8" i="6" s="1"/>
  <c r="CA9" i="6" s="1"/>
  <c r="CA7" i="6"/>
  <c r="CA94" i="4"/>
  <c r="CA82" i="4"/>
  <c r="CA38" i="5"/>
  <c r="CA40" i="5" s="1"/>
  <c r="BU38" i="5"/>
  <c r="CA31" i="7"/>
  <c r="CA30" i="7"/>
  <c r="CA32" i="7" s="1"/>
  <c r="CA27" i="7"/>
  <c r="CA26" i="7"/>
  <c r="CA28" i="7" s="1"/>
  <c r="CA22" i="7"/>
  <c r="CA21" i="7"/>
  <c r="CA23" i="7" s="1"/>
  <c r="CA16" i="7"/>
  <c r="CA18" i="7" s="1"/>
  <c r="CA13" i="7"/>
  <c r="CA9" i="7"/>
  <c r="CA8" i="7"/>
  <c r="BW8" i="7"/>
  <c r="CA7" i="7"/>
  <c r="CA36" i="5"/>
  <c r="CA31" i="5"/>
  <c r="CA32" i="5" s="1"/>
  <c r="CA30" i="5"/>
  <c r="CA27" i="5"/>
  <c r="CA26" i="5"/>
  <c r="CA28" i="5" s="1"/>
  <c r="CA22" i="5"/>
  <c r="CA21" i="5"/>
  <c r="CA23" i="5" s="1"/>
  <c r="CA16" i="5"/>
  <c r="CA18" i="5" s="1"/>
  <c r="CA13" i="5"/>
  <c r="CA8" i="5"/>
  <c r="CA9" i="5" s="1"/>
  <c r="CA7" i="5"/>
  <c r="CA57" i="4"/>
  <c r="CA58" i="4" s="1"/>
  <c r="CA56" i="4"/>
  <c r="CA53" i="4"/>
  <c r="CA52" i="4"/>
  <c r="CA51" i="4"/>
  <c r="CA50" i="4"/>
  <c r="CA49" i="4"/>
  <c r="CA48" i="4"/>
  <c r="CA47" i="4"/>
  <c r="CA46" i="4"/>
  <c r="CA45" i="4"/>
  <c r="CA54" i="4" s="1"/>
  <c r="CA42" i="4"/>
  <c r="CA43" i="4" s="1"/>
  <c r="CA41" i="4"/>
  <c r="CA38" i="4"/>
  <c r="CA37" i="4"/>
  <c r="CA36" i="4"/>
  <c r="CA35" i="4"/>
  <c r="CA34" i="4"/>
  <c r="CA33" i="4"/>
  <c r="CA32" i="4"/>
  <c r="CA31" i="4"/>
  <c r="CA39" i="4" s="1"/>
  <c r="CA28" i="4"/>
  <c r="CA27" i="4"/>
  <c r="CA29" i="4" s="1"/>
  <c r="CA23" i="4"/>
  <c r="CA24" i="4" s="1"/>
  <c r="CA22" i="4"/>
  <c r="CA21" i="4"/>
  <c r="CA16" i="4"/>
  <c r="CA18" i="4" s="1"/>
  <c r="CA13" i="4"/>
  <c r="CA8" i="4"/>
  <c r="CA7" i="4"/>
  <c r="CA9" i="4" s="1"/>
  <c r="CA60" i="6" l="1"/>
  <c r="CA34" i="7"/>
  <c r="CA36" i="7" s="1"/>
  <c r="CA42" i="5" s="1"/>
  <c r="CA44" i="5" s="1"/>
  <c r="CA34" i="5"/>
  <c r="CA60" i="4"/>
  <c r="BU80" i="6"/>
  <c r="CA96" i="4" l="1"/>
  <c r="CA98" i="4" s="1"/>
  <c r="CA78" i="6"/>
  <c r="CA80" i="6" s="1"/>
  <c r="CA62" i="4"/>
  <c r="CA86" i="4" s="1"/>
  <c r="BG49" i="6"/>
  <c r="BE49" i="6"/>
  <c r="AO37" i="6"/>
  <c r="AO35" i="6"/>
  <c r="AO34" i="6"/>
  <c r="AY46" i="6"/>
  <c r="AS46" i="6"/>
  <c r="AM46" i="6"/>
  <c r="AG46" i="6"/>
  <c r="AA46" i="6"/>
  <c r="U46" i="6"/>
  <c r="O46" i="6"/>
  <c r="I46" i="6"/>
  <c r="I7" i="6"/>
  <c r="BU42" i="5"/>
  <c r="BU36" i="5"/>
  <c r="BU36" i="7"/>
  <c r="I7" i="7"/>
  <c r="BU64" i="6"/>
  <c r="BQ8" i="6"/>
  <c r="BQ8" i="7"/>
  <c r="BU31" i="7"/>
  <c r="BU30" i="7"/>
  <c r="BU32" i="7" s="1"/>
  <c r="BU27" i="7"/>
  <c r="BU26" i="7"/>
  <c r="BU28" i="7" s="1"/>
  <c r="BU23" i="7"/>
  <c r="BU22" i="7"/>
  <c r="BU21" i="7"/>
  <c r="BU16" i="7"/>
  <c r="BU18" i="7" s="1"/>
  <c r="BU13" i="7"/>
  <c r="BU8" i="7"/>
  <c r="BU7" i="7"/>
  <c r="BU57" i="6"/>
  <c r="BU56" i="6"/>
  <c r="BU58" i="6" s="1"/>
  <c r="BU53" i="6"/>
  <c r="BU52" i="6"/>
  <c r="BU51" i="6"/>
  <c r="BU50" i="6"/>
  <c r="BU49" i="6"/>
  <c r="BU48" i="6"/>
  <c r="BU47" i="6"/>
  <c r="BU46" i="6"/>
  <c r="BU45" i="6"/>
  <c r="BU42" i="6"/>
  <c r="BU41" i="6"/>
  <c r="BU43" i="6" s="1"/>
  <c r="BU38" i="6"/>
  <c r="BU37" i="6"/>
  <c r="BU36" i="6"/>
  <c r="BU35" i="6"/>
  <c r="BU34" i="6"/>
  <c r="BU33" i="6"/>
  <c r="BU32" i="6"/>
  <c r="BU31" i="6"/>
  <c r="BU28" i="6"/>
  <c r="BU27" i="6"/>
  <c r="BU29" i="6" s="1"/>
  <c r="BU23" i="6"/>
  <c r="BU22" i="6"/>
  <c r="BU21" i="6"/>
  <c r="BU24" i="6" s="1"/>
  <c r="BU16" i="6"/>
  <c r="BU18" i="6" s="1"/>
  <c r="BU13" i="6"/>
  <c r="BU8" i="6"/>
  <c r="BU7" i="6"/>
  <c r="BU9" i="6" s="1"/>
  <c r="BU34" i="5"/>
  <c r="BU8" i="5"/>
  <c r="BU9" i="5"/>
  <c r="BU31" i="5"/>
  <c r="BU30" i="5"/>
  <c r="BU32" i="5" s="1"/>
  <c r="BU27" i="5"/>
  <c r="BU26" i="5"/>
  <c r="BU28" i="5" s="1"/>
  <c r="BU22" i="5"/>
  <c r="BU23" i="5" s="1"/>
  <c r="BU21" i="5"/>
  <c r="BU16" i="5"/>
  <c r="BU18" i="5" s="1"/>
  <c r="BU13" i="5"/>
  <c r="BU7" i="5"/>
  <c r="BU57" i="4"/>
  <c r="BU56" i="4"/>
  <c r="BU58" i="4" s="1"/>
  <c r="BU53" i="4"/>
  <c r="BU52" i="4"/>
  <c r="BU51" i="4"/>
  <c r="BU50" i="4"/>
  <c r="BU49" i="4"/>
  <c r="BU48" i="4"/>
  <c r="BU47" i="4"/>
  <c r="BU46" i="4"/>
  <c r="BU45" i="4"/>
  <c r="BU42" i="4"/>
  <c r="BU41" i="4"/>
  <c r="BU38" i="4"/>
  <c r="BU37" i="4"/>
  <c r="BU36" i="4"/>
  <c r="BU35" i="4"/>
  <c r="BU34" i="4"/>
  <c r="BU33" i="4"/>
  <c r="BU32" i="4"/>
  <c r="BU31" i="4"/>
  <c r="BU28" i="4"/>
  <c r="BU27" i="4"/>
  <c r="BU23" i="4"/>
  <c r="BU22" i="4"/>
  <c r="BU21" i="4"/>
  <c r="BU16" i="4"/>
  <c r="BU18" i="4" s="1"/>
  <c r="BU13" i="4"/>
  <c r="BU8" i="4"/>
  <c r="BU7" i="4"/>
  <c r="BU29" i="4" l="1"/>
  <c r="BU54" i="4"/>
  <c r="BU24" i="4"/>
  <c r="BU9" i="4"/>
  <c r="BU60" i="4" s="1"/>
  <c r="BU39" i="4"/>
  <c r="BU43" i="4"/>
  <c r="BU9" i="7"/>
  <c r="BU34" i="7"/>
  <c r="BU62" i="6" s="1"/>
  <c r="BU54" i="6"/>
  <c r="BU39" i="6"/>
  <c r="BU60" i="6"/>
  <c r="BU62" i="4"/>
  <c r="BU86" i="4" s="1"/>
  <c r="BO17" i="7"/>
  <c r="BO15" i="7"/>
  <c r="BO18" i="7" s="1"/>
  <c r="BO31" i="7"/>
  <c r="BO30" i="7"/>
  <c r="BO27" i="7"/>
  <c r="BO26" i="7"/>
  <c r="BO28" i="7" s="1"/>
  <c r="BO22" i="7"/>
  <c r="BO23" i="7" s="1"/>
  <c r="BO21" i="7"/>
  <c r="BO16" i="7"/>
  <c r="BO13" i="7"/>
  <c r="BK7" i="7"/>
  <c r="BO7" i="7" s="1"/>
  <c r="BO57" i="6"/>
  <c r="BO56" i="6"/>
  <c r="BO53" i="6"/>
  <c r="BO52" i="6"/>
  <c r="BO51" i="6"/>
  <c r="BO50" i="6"/>
  <c r="BO49" i="6"/>
  <c r="BO48" i="6"/>
  <c r="BO47" i="6"/>
  <c r="BO46" i="6"/>
  <c r="BO45" i="6"/>
  <c r="BO42" i="6"/>
  <c r="BO41" i="6"/>
  <c r="BO38" i="6"/>
  <c r="BO37" i="6"/>
  <c r="BO36" i="6"/>
  <c r="BO35" i="6"/>
  <c r="BO34" i="6"/>
  <c r="BO33" i="6"/>
  <c r="BO32" i="6"/>
  <c r="BO31" i="6"/>
  <c r="BO39" i="6" s="1"/>
  <c r="BO28" i="6"/>
  <c r="BO27" i="6"/>
  <c r="BO23" i="6"/>
  <c r="BO22" i="6"/>
  <c r="BO24" i="6" s="1"/>
  <c r="BO21" i="6"/>
  <c r="BO16" i="6"/>
  <c r="BO18" i="6" s="1"/>
  <c r="BO13" i="6"/>
  <c r="BO8" i="6"/>
  <c r="BK7" i="6"/>
  <c r="BO7" i="6" s="1"/>
  <c r="BO62" i="4"/>
  <c r="BO57" i="4"/>
  <c r="BO56" i="4"/>
  <c r="BO53" i="4"/>
  <c r="BO52" i="4"/>
  <c r="BO51" i="4"/>
  <c r="BO50" i="4"/>
  <c r="BO49" i="4"/>
  <c r="BO48" i="4"/>
  <c r="BO47" i="4"/>
  <c r="BO46" i="4"/>
  <c r="BO45" i="4"/>
  <c r="BO42" i="4"/>
  <c r="BO41" i="4"/>
  <c r="BO43" i="4" s="1"/>
  <c r="BO38" i="4"/>
  <c r="BO37" i="4"/>
  <c r="BO36" i="4"/>
  <c r="BO35" i="4"/>
  <c r="BO34" i="4"/>
  <c r="BO33" i="4"/>
  <c r="BO32" i="4"/>
  <c r="BO31" i="4"/>
  <c r="BO28" i="4"/>
  <c r="BO27" i="4"/>
  <c r="BO23" i="4"/>
  <c r="BO22" i="4"/>
  <c r="BO21" i="4"/>
  <c r="BO16" i="4"/>
  <c r="BO18" i="4" s="1"/>
  <c r="BO13" i="4"/>
  <c r="BO8" i="4"/>
  <c r="BO7" i="4"/>
  <c r="BO31" i="5"/>
  <c r="BO32" i="5" s="1"/>
  <c r="BO30" i="5"/>
  <c r="BO27" i="5"/>
  <c r="BO26" i="5"/>
  <c r="BO28" i="5" s="1"/>
  <c r="BO22" i="5"/>
  <c r="BO21" i="5"/>
  <c r="BO23" i="5" s="1"/>
  <c r="BO16" i="5"/>
  <c r="BO18" i="5" s="1"/>
  <c r="BO13" i="5"/>
  <c r="BO7" i="5"/>
  <c r="BO9" i="4" l="1"/>
  <c r="BO24" i="4"/>
  <c r="BO54" i="4"/>
  <c r="BO58" i="4"/>
  <c r="BO29" i="4"/>
  <c r="BU78" i="6"/>
  <c r="BO32" i="7"/>
  <c r="BO43" i="6"/>
  <c r="BO9" i="6"/>
  <c r="BO54" i="6"/>
  <c r="BO58" i="6"/>
  <c r="BO29" i="6"/>
  <c r="BO34" i="7"/>
  <c r="BO62" i="6" s="1"/>
  <c r="BO60" i="6"/>
  <c r="BO39" i="4"/>
  <c r="BO60" i="4" s="1"/>
  <c r="BO86" i="4" s="1"/>
  <c r="BO34" i="5"/>
  <c r="BI64" i="6"/>
  <c r="BE46" i="6"/>
  <c r="BI17" i="6"/>
  <c r="BI15" i="6"/>
  <c r="BE7" i="6"/>
  <c r="BI17" i="7"/>
  <c r="BI15" i="7"/>
  <c r="BE7" i="7"/>
  <c r="BI7" i="7" s="1"/>
  <c r="BI31" i="7"/>
  <c r="BI30" i="7"/>
  <c r="BI32" i="7" s="1"/>
  <c r="BI27" i="7"/>
  <c r="BI26" i="7"/>
  <c r="BI28" i="7" s="1"/>
  <c r="BI22" i="7"/>
  <c r="BI21" i="7"/>
  <c r="BI23" i="7" s="1"/>
  <c r="BI16" i="7"/>
  <c r="BI18" i="7" s="1"/>
  <c r="BI13" i="7"/>
  <c r="BI57" i="6"/>
  <c r="BI56" i="6"/>
  <c r="BI53" i="6"/>
  <c r="BI52" i="6"/>
  <c r="BI51" i="6"/>
  <c r="BI50" i="6"/>
  <c r="BI49" i="6"/>
  <c r="BI48" i="6"/>
  <c r="BI47" i="6"/>
  <c r="BI46" i="6"/>
  <c r="BI45" i="6"/>
  <c r="BI42" i="6"/>
  <c r="BI41" i="6"/>
  <c r="BI43" i="6" s="1"/>
  <c r="BI38" i="6"/>
  <c r="BI37" i="6"/>
  <c r="BI36" i="6"/>
  <c r="BI35" i="6"/>
  <c r="BI34" i="6"/>
  <c r="BI33" i="6"/>
  <c r="BI32" i="6"/>
  <c r="BI31" i="6"/>
  <c r="BI28" i="6"/>
  <c r="BI27" i="6"/>
  <c r="BI29" i="6" s="1"/>
  <c r="BI23" i="6"/>
  <c r="BI22" i="6"/>
  <c r="BI21" i="6"/>
  <c r="BI16" i="6"/>
  <c r="BI13" i="6"/>
  <c r="BI8" i="6"/>
  <c r="BI7" i="6"/>
  <c r="BI9" i="6" s="1"/>
  <c r="BI31" i="5"/>
  <c r="BI30" i="5"/>
  <c r="BI32" i="5" s="1"/>
  <c r="BI28" i="5"/>
  <c r="BI27" i="5"/>
  <c r="BI26" i="5"/>
  <c r="BI22" i="5"/>
  <c r="BI21" i="5"/>
  <c r="BI16" i="5"/>
  <c r="BI18" i="5" s="1"/>
  <c r="BI13" i="5"/>
  <c r="BI7" i="5"/>
  <c r="BI64" i="4"/>
  <c r="BI23" i="4"/>
  <c r="BI57" i="4"/>
  <c r="BI56" i="4"/>
  <c r="BI53" i="4"/>
  <c r="BI52" i="4"/>
  <c r="BI51" i="4"/>
  <c r="BI50" i="4"/>
  <c r="BI49" i="4"/>
  <c r="BI48" i="4"/>
  <c r="BI47" i="4"/>
  <c r="BI46" i="4"/>
  <c r="BI45" i="4"/>
  <c r="BI42" i="4"/>
  <c r="BI41" i="4"/>
  <c r="BI43" i="4" s="1"/>
  <c r="BI38" i="4"/>
  <c r="BI37" i="4"/>
  <c r="BI36" i="4"/>
  <c r="BI35" i="4"/>
  <c r="BI34" i="4"/>
  <c r="BI33" i="4"/>
  <c r="BI32" i="4"/>
  <c r="BI31" i="4"/>
  <c r="BI28" i="4"/>
  <c r="BI27" i="4"/>
  <c r="BI22" i="4"/>
  <c r="BI21" i="4"/>
  <c r="BI24" i="4" s="1"/>
  <c r="BI16" i="4"/>
  <c r="BI18" i="4" s="1"/>
  <c r="BI13" i="4"/>
  <c r="BI8" i="4"/>
  <c r="BI7" i="4"/>
  <c r="BI58" i="4" l="1"/>
  <c r="BI9" i="4"/>
  <c r="BI29" i="4"/>
  <c r="BO78" i="6"/>
  <c r="BI24" i="6"/>
  <c r="BI39" i="6"/>
  <c r="BI18" i="6"/>
  <c r="BI54" i="6"/>
  <c r="BI58" i="6"/>
  <c r="BI34" i="7"/>
  <c r="BI62" i="6" s="1"/>
  <c r="BI23" i="5"/>
  <c r="BI34" i="5"/>
  <c r="BI62" i="4" s="1"/>
  <c r="BI54" i="4"/>
  <c r="BI39" i="4"/>
  <c r="AI37" i="6"/>
  <c r="AI35" i="6"/>
  <c r="AI34" i="6"/>
  <c r="AI57" i="6"/>
  <c r="AI56" i="6"/>
  <c r="E50" i="6"/>
  <c r="E48" i="6"/>
  <c r="E47" i="6"/>
  <c r="E46" i="6"/>
  <c r="E45" i="6"/>
  <c r="BI60" i="4" l="1"/>
  <c r="BI60" i="6"/>
  <c r="BI78" i="6" s="1"/>
  <c r="BI86" i="4"/>
  <c r="AW64" i="6"/>
  <c r="M64" i="6"/>
  <c r="AI36" i="6"/>
  <c r="E37" i="6"/>
  <c r="E35" i="6"/>
  <c r="E34" i="6"/>
  <c r="AS8" i="6"/>
  <c r="AC28" i="6" l="1"/>
  <c r="W28" i="6"/>
  <c r="Q28" i="6"/>
  <c r="S28" i="6" s="1"/>
  <c r="K28" i="6"/>
  <c r="M28" i="6" s="1"/>
  <c r="M29" i="6" s="1"/>
  <c r="AE26" i="6"/>
  <c r="Y26" i="6"/>
  <c r="S26" i="6"/>
  <c r="M26" i="6"/>
  <c r="AE20" i="6"/>
  <c r="Y20" i="6"/>
  <c r="S20" i="6"/>
  <c r="M20" i="6"/>
  <c r="BC17" i="6"/>
  <c r="AW17" i="6"/>
  <c r="AQ17" i="6"/>
  <c r="AK17" i="6"/>
  <c r="BC15" i="6"/>
  <c r="AW15" i="6"/>
  <c r="AQ15" i="6"/>
  <c r="AK15" i="6"/>
  <c r="AE15" i="6"/>
  <c r="Y15" i="6"/>
  <c r="S15" i="6"/>
  <c r="M15" i="6"/>
  <c r="AY7" i="6"/>
  <c r="AS7" i="6"/>
  <c r="AW7" i="6" s="1"/>
  <c r="AM7" i="6"/>
  <c r="AG7" i="6"/>
  <c r="AK7" i="6" s="1"/>
  <c r="AK9" i="6" s="1"/>
  <c r="AY7" i="7"/>
  <c r="AS7" i="7"/>
  <c r="AM7" i="7"/>
  <c r="AQ7" i="7" s="1"/>
  <c r="AG7" i="7"/>
  <c r="AK7" i="7" s="1"/>
  <c r="AA7" i="6"/>
  <c r="U7" i="6"/>
  <c r="Y7" i="6" s="1"/>
  <c r="Y9" i="6" s="1"/>
  <c r="O7" i="6"/>
  <c r="G11" i="6"/>
  <c r="C7" i="6"/>
  <c r="G7" i="6" s="1"/>
  <c r="G9" i="6" s="1"/>
  <c r="AK76" i="6"/>
  <c r="AK74" i="6"/>
  <c r="AK72" i="6"/>
  <c r="AK70" i="6"/>
  <c r="Y68" i="6"/>
  <c r="AC27" i="7"/>
  <c r="W27" i="7"/>
  <c r="Q27" i="7"/>
  <c r="K27" i="7"/>
  <c r="C7" i="7"/>
  <c r="G7" i="7" s="1"/>
  <c r="AE25" i="7"/>
  <c r="Y25" i="7"/>
  <c r="S25" i="7"/>
  <c r="M25" i="7"/>
  <c r="AE20" i="7"/>
  <c r="Y20" i="7"/>
  <c r="S20" i="7"/>
  <c r="M20" i="7"/>
  <c r="BC15" i="7"/>
  <c r="AW15" i="7"/>
  <c r="AQ15" i="7"/>
  <c r="AK15" i="7"/>
  <c r="AE15" i="7"/>
  <c r="Y15" i="7"/>
  <c r="S15" i="7"/>
  <c r="M15" i="7"/>
  <c r="BC17" i="7"/>
  <c r="AW17" i="7"/>
  <c r="AQ17" i="7"/>
  <c r="AK17" i="7"/>
  <c r="G11" i="7"/>
  <c r="AA7" i="7"/>
  <c r="AE7" i="7" s="1"/>
  <c r="U7" i="7"/>
  <c r="Y7" i="7" s="1"/>
  <c r="O7" i="7"/>
  <c r="M7" i="7"/>
  <c r="BC31" i="7"/>
  <c r="AW31" i="7"/>
  <c r="AQ31" i="7"/>
  <c r="AK31" i="7"/>
  <c r="AE31" i="7"/>
  <c r="Y31" i="7"/>
  <c r="S31" i="7"/>
  <c r="M31" i="7"/>
  <c r="G31" i="7"/>
  <c r="BC30" i="7"/>
  <c r="BC32" i="7" s="1"/>
  <c r="AW30" i="7"/>
  <c r="AQ30" i="7"/>
  <c r="AQ32" i="7" s="1"/>
  <c r="AK30" i="7"/>
  <c r="AE30" i="7"/>
  <c r="AE32" i="7" s="1"/>
  <c r="Y30" i="7"/>
  <c r="S30" i="7"/>
  <c r="S32" i="7" s="1"/>
  <c r="M30" i="7"/>
  <c r="G30" i="7"/>
  <c r="G32" i="7" s="1"/>
  <c r="BC27" i="7"/>
  <c r="AW27" i="7"/>
  <c r="AQ27" i="7"/>
  <c r="AK27" i="7"/>
  <c r="AE27" i="7"/>
  <c r="Y27" i="7"/>
  <c r="S27" i="7"/>
  <c r="M27" i="7"/>
  <c r="G27" i="7"/>
  <c r="BC26" i="7"/>
  <c r="AW26" i="7"/>
  <c r="AW28" i="7" s="1"/>
  <c r="AQ26" i="7"/>
  <c r="AK26" i="7"/>
  <c r="AK28" i="7" s="1"/>
  <c r="AE26" i="7"/>
  <c r="Y26" i="7"/>
  <c r="Y28" i="7" s="1"/>
  <c r="S26" i="7"/>
  <c r="M26" i="7"/>
  <c r="M28" i="7" s="1"/>
  <c r="G26" i="7"/>
  <c r="AE23" i="7"/>
  <c r="G23" i="7"/>
  <c r="BC22" i="7"/>
  <c r="AW22" i="7"/>
  <c r="AQ22" i="7"/>
  <c r="AK22" i="7"/>
  <c r="AK23" i="7" s="1"/>
  <c r="AE22" i="7"/>
  <c r="Y22" i="7"/>
  <c r="S22" i="7"/>
  <c r="M22" i="7"/>
  <c r="M23" i="7" s="1"/>
  <c r="G22" i="7"/>
  <c r="BC21" i="7"/>
  <c r="BC23" i="7" s="1"/>
  <c r="AW21" i="7"/>
  <c r="AW23" i="7" s="1"/>
  <c r="AQ21" i="7"/>
  <c r="AQ23" i="7" s="1"/>
  <c r="AK21" i="7"/>
  <c r="AE21" i="7"/>
  <c r="Y21" i="7"/>
  <c r="Y23" i="7" s="1"/>
  <c r="S21" i="7"/>
  <c r="S23" i="7" s="1"/>
  <c r="M21" i="7"/>
  <c r="G21" i="7"/>
  <c r="AW18" i="7"/>
  <c r="Y18" i="7"/>
  <c r="BC16" i="7"/>
  <c r="BC18" i="7" s="1"/>
  <c r="AW16" i="7"/>
  <c r="AQ16" i="7"/>
  <c r="AQ18" i="7" s="1"/>
  <c r="AK16" i="7"/>
  <c r="AK18" i="7" s="1"/>
  <c r="AE16" i="7"/>
  <c r="AE18" i="7" s="1"/>
  <c r="Y16" i="7"/>
  <c r="S16" i="7"/>
  <c r="S18" i="7" s="1"/>
  <c r="M16" i="7"/>
  <c r="M18" i="7" s="1"/>
  <c r="G16" i="7"/>
  <c r="G18" i="7" s="1"/>
  <c r="BC13" i="7"/>
  <c r="AW13" i="7"/>
  <c r="AQ13" i="7"/>
  <c r="AK13" i="7"/>
  <c r="AE13" i="7"/>
  <c r="Y13" i="7"/>
  <c r="S13" i="7"/>
  <c r="M13" i="7"/>
  <c r="G13" i="7"/>
  <c r="BC7" i="7"/>
  <c r="AW7" i="7"/>
  <c r="S7" i="7"/>
  <c r="BC57" i="6"/>
  <c r="AW57" i="6"/>
  <c r="AQ57" i="6"/>
  <c r="AK57" i="6"/>
  <c r="AE57" i="6"/>
  <c r="Y57" i="6"/>
  <c r="S57" i="6"/>
  <c r="M57" i="6"/>
  <c r="G57" i="6"/>
  <c r="BC56" i="6"/>
  <c r="AW56" i="6"/>
  <c r="AQ56" i="6"/>
  <c r="AQ58" i="6" s="1"/>
  <c r="AK56" i="6"/>
  <c r="AE56" i="6"/>
  <c r="Y56" i="6"/>
  <c r="S56" i="6"/>
  <c r="S58" i="6" s="1"/>
  <c r="M56" i="6"/>
  <c r="G56" i="6"/>
  <c r="BC53" i="6"/>
  <c r="AW53" i="6"/>
  <c r="AQ53" i="6"/>
  <c r="AK53" i="6"/>
  <c r="AE53" i="6"/>
  <c r="Y53" i="6"/>
  <c r="S53" i="6"/>
  <c r="M53" i="6"/>
  <c r="G53" i="6"/>
  <c r="BC52" i="6"/>
  <c r="AW52" i="6"/>
  <c r="AQ52" i="6"/>
  <c r="AK52" i="6"/>
  <c r="AE52" i="6"/>
  <c r="Y52" i="6"/>
  <c r="S52" i="6"/>
  <c r="M52" i="6"/>
  <c r="G52" i="6"/>
  <c r="BC51" i="6"/>
  <c r="AW51" i="6"/>
  <c r="AQ51" i="6"/>
  <c r="AK51" i="6"/>
  <c r="AE51" i="6"/>
  <c r="Y51" i="6"/>
  <c r="S51" i="6"/>
  <c r="M51" i="6"/>
  <c r="G51" i="6"/>
  <c r="BC50" i="6"/>
  <c r="AW50" i="6"/>
  <c r="AQ50" i="6"/>
  <c r="AK50" i="6"/>
  <c r="AE50" i="6"/>
  <c r="Y50" i="6"/>
  <c r="S50" i="6"/>
  <c r="M50" i="6"/>
  <c r="G50" i="6"/>
  <c r="BC49" i="6"/>
  <c r="AW49" i="6"/>
  <c r="AQ49" i="6"/>
  <c r="AK49" i="6"/>
  <c r="AE49" i="6"/>
  <c r="Y49" i="6"/>
  <c r="S49" i="6"/>
  <c r="M49" i="6"/>
  <c r="G49" i="6"/>
  <c r="BC48" i="6"/>
  <c r="AW48" i="6"/>
  <c r="AQ48" i="6"/>
  <c r="AK48" i="6"/>
  <c r="AE48" i="6"/>
  <c r="Y48" i="6"/>
  <c r="S48" i="6"/>
  <c r="M48" i="6"/>
  <c r="G48" i="6"/>
  <c r="BC47" i="6"/>
  <c r="AW47" i="6"/>
  <c r="AQ47" i="6"/>
  <c r="AK47" i="6"/>
  <c r="AE47" i="6"/>
  <c r="Y47" i="6"/>
  <c r="S47" i="6"/>
  <c r="M47" i="6"/>
  <c r="G47" i="6"/>
  <c r="BC46" i="6"/>
  <c r="AW46" i="6"/>
  <c r="AQ46" i="6"/>
  <c r="AK46" i="6"/>
  <c r="AE46" i="6"/>
  <c r="Y46" i="6"/>
  <c r="S46" i="6"/>
  <c r="M46" i="6"/>
  <c r="G46" i="6"/>
  <c r="BC45" i="6"/>
  <c r="AW45" i="6"/>
  <c r="AQ45" i="6"/>
  <c r="AK45" i="6"/>
  <c r="AE45" i="6"/>
  <c r="Y45" i="6"/>
  <c r="S45" i="6"/>
  <c r="M45" i="6"/>
  <c r="G45" i="6"/>
  <c r="BC42" i="6"/>
  <c r="AW42" i="6"/>
  <c r="AQ42" i="6"/>
  <c r="AK42" i="6"/>
  <c r="AE42" i="6"/>
  <c r="Y42" i="6"/>
  <c r="S42" i="6"/>
  <c r="M42" i="6"/>
  <c r="G42" i="6"/>
  <c r="BC41" i="6"/>
  <c r="AW41" i="6"/>
  <c r="AW43" i="6" s="1"/>
  <c r="AQ41" i="6"/>
  <c r="AK41" i="6"/>
  <c r="AE41" i="6"/>
  <c r="Y41" i="6"/>
  <c r="Y43" i="6" s="1"/>
  <c r="S41" i="6"/>
  <c r="M41" i="6"/>
  <c r="G41" i="6"/>
  <c r="BC38" i="6"/>
  <c r="AW38" i="6"/>
  <c r="AQ38" i="6"/>
  <c r="AK38" i="6"/>
  <c r="AE38" i="6"/>
  <c r="Y38" i="6"/>
  <c r="S38" i="6"/>
  <c r="M38" i="6"/>
  <c r="G38" i="6"/>
  <c r="BC37" i="6"/>
  <c r="AW37" i="6"/>
  <c r="AQ37" i="6"/>
  <c r="AK37" i="6"/>
  <c r="AE37" i="6"/>
  <c r="Y37" i="6"/>
  <c r="S37" i="6"/>
  <c r="M37" i="6"/>
  <c r="G37" i="6"/>
  <c r="BC36" i="6"/>
  <c r="AW36" i="6"/>
  <c r="AQ36" i="6"/>
  <c r="AK36" i="6"/>
  <c r="BC35" i="6"/>
  <c r="AW35" i="6"/>
  <c r="AQ35" i="6"/>
  <c r="AK35" i="6"/>
  <c r="AE35" i="6"/>
  <c r="Y35" i="6"/>
  <c r="S35" i="6"/>
  <c r="M35" i="6"/>
  <c r="G35" i="6"/>
  <c r="BC34" i="6"/>
  <c r="AW34" i="6"/>
  <c r="AQ34" i="6"/>
  <c r="AK34" i="6"/>
  <c r="AE34" i="6"/>
  <c r="Y34" i="6"/>
  <c r="S34" i="6"/>
  <c r="M34" i="6"/>
  <c r="G34" i="6"/>
  <c r="BC33" i="6"/>
  <c r="AW33" i="6"/>
  <c r="AQ33" i="6"/>
  <c r="AK33" i="6"/>
  <c r="AE33" i="6"/>
  <c r="Y33" i="6"/>
  <c r="S33" i="6"/>
  <c r="M33" i="6"/>
  <c r="G33" i="6"/>
  <c r="BC32" i="6"/>
  <c r="AW32" i="6"/>
  <c r="AQ32" i="6"/>
  <c r="AK32" i="6"/>
  <c r="AE32" i="6"/>
  <c r="Y32" i="6"/>
  <c r="S32" i="6"/>
  <c r="M32" i="6"/>
  <c r="G32" i="6"/>
  <c r="BC31" i="6"/>
  <c r="AW31" i="6"/>
  <c r="AQ31" i="6"/>
  <c r="AK31" i="6"/>
  <c r="AE31" i="6"/>
  <c r="Y31" i="6"/>
  <c r="S31" i="6"/>
  <c r="M31" i="6"/>
  <c r="G31" i="6"/>
  <c r="BC28" i="6"/>
  <c r="AW28" i="6"/>
  <c r="AQ28" i="6"/>
  <c r="AK28" i="6"/>
  <c r="AE28" i="6"/>
  <c r="Y28" i="6"/>
  <c r="G28" i="6"/>
  <c r="BC27" i="6"/>
  <c r="BC29" i="6" s="1"/>
  <c r="AW27" i="6"/>
  <c r="AQ27" i="6"/>
  <c r="AQ29" i="6" s="1"/>
  <c r="AK27" i="6"/>
  <c r="AE27" i="6"/>
  <c r="AE29" i="6" s="1"/>
  <c r="Y27" i="6"/>
  <c r="S27" i="6"/>
  <c r="M27" i="6"/>
  <c r="G27" i="6"/>
  <c r="G29" i="6" s="1"/>
  <c r="BC22" i="6"/>
  <c r="AW22" i="6"/>
  <c r="AQ22" i="6"/>
  <c r="AK22" i="6"/>
  <c r="AE22" i="6"/>
  <c r="Y22" i="6"/>
  <c r="S22" i="6"/>
  <c r="M22" i="6"/>
  <c r="G22" i="6"/>
  <c r="BC21" i="6"/>
  <c r="BC24" i="6" s="1"/>
  <c r="AW21" i="6"/>
  <c r="AQ21" i="6"/>
  <c r="AQ24" i="6" s="1"/>
  <c r="AK21" i="6"/>
  <c r="AE21" i="6"/>
  <c r="Y21" i="6"/>
  <c r="S21" i="6"/>
  <c r="M21" i="6"/>
  <c r="G21" i="6"/>
  <c r="G24" i="6" s="1"/>
  <c r="BC16" i="6"/>
  <c r="BC18" i="6" s="1"/>
  <c r="AW16" i="6"/>
  <c r="AW18" i="6" s="1"/>
  <c r="AQ16" i="6"/>
  <c r="AK16" i="6"/>
  <c r="AE16" i="6"/>
  <c r="AE18" i="6" s="1"/>
  <c r="Y16" i="6"/>
  <c r="S16" i="6"/>
  <c r="M16" i="6"/>
  <c r="G16" i="6"/>
  <c r="G18" i="6" s="1"/>
  <c r="BC13" i="6"/>
  <c r="AW13" i="6"/>
  <c r="AQ13" i="6"/>
  <c r="AK13" i="6"/>
  <c r="AE13" i="6"/>
  <c r="Y13" i="6"/>
  <c r="S13" i="6"/>
  <c r="M13" i="6"/>
  <c r="G13" i="6"/>
  <c r="BC8" i="6"/>
  <c r="AW8" i="6"/>
  <c r="BC7" i="6"/>
  <c r="AQ7" i="6"/>
  <c r="AQ9" i="6" s="1"/>
  <c r="AE7" i="6"/>
  <c r="AE9" i="6" s="1"/>
  <c r="S7" i="6"/>
  <c r="S9" i="6" s="1"/>
  <c r="M7" i="6"/>
  <c r="M9" i="6" s="1"/>
  <c r="BC31" i="5"/>
  <c r="BC30" i="5"/>
  <c r="BC32" i="5" s="1"/>
  <c r="BC27" i="5"/>
  <c r="BC26" i="5"/>
  <c r="BC28" i="5" s="1"/>
  <c r="BC22" i="5"/>
  <c r="BC21" i="5"/>
  <c r="BC23" i="5" s="1"/>
  <c r="BC16" i="5"/>
  <c r="BC18" i="5" s="1"/>
  <c r="BC13" i="5"/>
  <c r="BC7" i="5"/>
  <c r="BC57" i="4"/>
  <c r="BC56" i="4"/>
  <c r="BC53" i="4"/>
  <c r="BC52" i="4"/>
  <c r="BC51" i="4"/>
  <c r="BC50" i="4"/>
  <c r="BC49" i="4"/>
  <c r="BC48" i="4"/>
  <c r="BC47" i="4"/>
  <c r="BC46" i="4"/>
  <c r="BC45" i="4"/>
  <c r="BC42" i="4"/>
  <c r="BC41" i="4"/>
  <c r="BC38" i="4"/>
  <c r="BC37" i="4"/>
  <c r="BC36" i="4"/>
  <c r="BC35" i="4"/>
  <c r="BC34" i="4"/>
  <c r="BC33" i="4"/>
  <c r="BC32" i="4"/>
  <c r="BC31" i="4"/>
  <c r="BC28" i="4"/>
  <c r="BC27" i="4"/>
  <c r="BC29" i="4" s="1"/>
  <c r="BC22" i="4"/>
  <c r="BC21" i="4"/>
  <c r="BC16" i="4"/>
  <c r="BC18" i="4" s="1"/>
  <c r="BC13" i="4"/>
  <c r="BC8" i="4"/>
  <c r="BC7" i="4"/>
  <c r="BC58" i="4" l="1"/>
  <c r="BC9" i="4"/>
  <c r="BC24" i="4"/>
  <c r="BC43" i="4"/>
  <c r="BC39" i="4"/>
  <c r="AQ28" i="7"/>
  <c r="AQ34" i="7"/>
  <c r="AQ62" i="6" s="1"/>
  <c r="Y32" i="7"/>
  <c r="AW32" i="7"/>
  <c r="G28" i="7"/>
  <c r="AE28" i="7"/>
  <c r="BC28" i="7"/>
  <c r="M32" i="7"/>
  <c r="M34" i="7" s="1"/>
  <c r="M62" i="6" s="1"/>
  <c r="AK32" i="7"/>
  <c r="AK29" i="6"/>
  <c r="S29" i="6"/>
  <c r="AK24" i="6"/>
  <c r="Y29" i="6"/>
  <c r="AW29" i="6"/>
  <c r="S43" i="6"/>
  <c r="AQ43" i="6"/>
  <c r="M43" i="6"/>
  <c r="AK43" i="6"/>
  <c r="S54" i="6"/>
  <c r="AQ54" i="6"/>
  <c r="M58" i="6"/>
  <c r="AK58" i="6"/>
  <c r="M24" i="6"/>
  <c r="S24" i="6"/>
  <c r="Y18" i="6"/>
  <c r="Y24" i="6"/>
  <c r="M18" i="6"/>
  <c r="AK18" i="6"/>
  <c r="AW24" i="6"/>
  <c r="G43" i="6"/>
  <c r="AE43" i="6"/>
  <c r="BC43" i="6"/>
  <c r="AE54" i="6"/>
  <c r="AE60" i="6" s="1"/>
  <c r="BC54" i="6"/>
  <c r="AE24" i="6"/>
  <c r="G54" i="6"/>
  <c r="G58" i="6"/>
  <c r="AE58" i="6"/>
  <c r="BC58" i="6"/>
  <c r="M54" i="6"/>
  <c r="AK54" i="6"/>
  <c r="AK60" i="6" s="1"/>
  <c r="AE39" i="6"/>
  <c r="Y39" i="6"/>
  <c r="Y54" i="6"/>
  <c r="BC9" i="6"/>
  <c r="BC39" i="6"/>
  <c r="AW39" i="6"/>
  <c r="AW54" i="6"/>
  <c r="S18" i="6"/>
  <c r="AQ18" i="6"/>
  <c r="M39" i="6"/>
  <c r="AK39" i="6"/>
  <c r="S39" i="6"/>
  <c r="AQ39" i="6"/>
  <c r="Y58" i="6"/>
  <c r="AW58" i="6"/>
  <c r="G39" i="6"/>
  <c r="AW9" i="6"/>
  <c r="S28" i="7"/>
  <c r="S34" i="7"/>
  <c r="S62" i="6" s="1"/>
  <c r="AK34" i="7"/>
  <c r="AK62" i="6" s="1"/>
  <c r="Y34" i="7"/>
  <c r="Y62" i="6" s="1"/>
  <c r="AW34" i="7"/>
  <c r="AW62" i="6" s="1"/>
  <c r="G34" i="7"/>
  <c r="G62" i="6" s="1"/>
  <c r="AE34" i="7"/>
  <c r="AE62" i="6" s="1"/>
  <c r="BC34" i="7"/>
  <c r="BC62" i="6" s="1"/>
  <c r="BC54" i="4"/>
  <c r="BC34" i="5"/>
  <c r="BC62" i="4" s="1"/>
  <c r="AW31" i="5"/>
  <c r="AQ31" i="5"/>
  <c r="AK31" i="5"/>
  <c r="AE31" i="5"/>
  <c r="Y31" i="5"/>
  <c r="S31" i="5"/>
  <c r="M31" i="5"/>
  <c r="G31" i="5"/>
  <c r="AW30" i="5"/>
  <c r="AW32" i="5" s="1"/>
  <c r="AQ30" i="5"/>
  <c r="AQ32" i="5" s="1"/>
  <c r="AK30" i="5"/>
  <c r="AK32" i="5" s="1"/>
  <c r="AE30" i="5"/>
  <c r="AE32" i="5" s="1"/>
  <c r="Y30" i="5"/>
  <c r="Y32" i="5" s="1"/>
  <c r="S30" i="5"/>
  <c r="S32" i="5" s="1"/>
  <c r="M30" i="5"/>
  <c r="M32" i="5" s="1"/>
  <c r="G30" i="5"/>
  <c r="G32" i="5" s="1"/>
  <c r="AW27" i="5"/>
  <c r="AQ27" i="5"/>
  <c r="AK27" i="5"/>
  <c r="AE27" i="5"/>
  <c r="Y27" i="5"/>
  <c r="S27" i="5"/>
  <c r="M27" i="5"/>
  <c r="G27" i="5"/>
  <c r="AW26" i="5"/>
  <c r="AW28" i="5" s="1"/>
  <c r="AQ26" i="5"/>
  <c r="AQ28" i="5" s="1"/>
  <c r="AK26" i="5"/>
  <c r="AK28" i="5" s="1"/>
  <c r="AE26" i="5"/>
  <c r="AE28" i="5" s="1"/>
  <c r="Y26" i="5"/>
  <c r="Y28" i="5" s="1"/>
  <c r="S26" i="5"/>
  <c r="S28" i="5" s="1"/>
  <c r="M26" i="5"/>
  <c r="M28" i="5" s="1"/>
  <c r="G26" i="5"/>
  <c r="G28" i="5" s="1"/>
  <c r="AW22" i="5"/>
  <c r="AQ22" i="5"/>
  <c r="AK22" i="5"/>
  <c r="AE22" i="5"/>
  <c r="Y22" i="5"/>
  <c r="S22" i="5"/>
  <c r="M22" i="5"/>
  <c r="G22" i="5"/>
  <c r="AW21" i="5"/>
  <c r="AW23" i="5" s="1"/>
  <c r="AQ21" i="5"/>
  <c r="AQ23" i="5" s="1"/>
  <c r="AK21" i="5"/>
  <c r="AK23" i="5" s="1"/>
  <c r="AE21" i="5"/>
  <c r="AE23" i="5" s="1"/>
  <c r="Y21" i="5"/>
  <c r="Y23" i="5" s="1"/>
  <c r="S21" i="5"/>
  <c r="S23" i="5" s="1"/>
  <c r="M21" i="5"/>
  <c r="M23" i="5" s="1"/>
  <c r="G21" i="5"/>
  <c r="G23" i="5" s="1"/>
  <c r="AW16" i="5"/>
  <c r="AW18" i="5" s="1"/>
  <c r="AQ16" i="5"/>
  <c r="AQ18" i="5" s="1"/>
  <c r="AK16" i="5"/>
  <c r="AK18" i="5" s="1"/>
  <c r="AE16" i="5"/>
  <c r="AE18" i="5" s="1"/>
  <c r="Y16" i="5"/>
  <c r="Y18" i="5" s="1"/>
  <c r="S16" i="5"/>
  <c r="S18" i="5" s="1"/>
  <c r="M16" i="5"/>
  <c r="M18" i="5" s="1"/>
  <c r="G16" i="5"/>
  <c r="G18" i="5" s="1"/>
  <c r="AW13" i="5"/>
  <c r="AQ13" i="5"/>
  <c r="AK13" i="5"/>
  <c r="AE13" i="5"/>
  <c r="Y13" i="5"/>
  <c r="S13" i="5"/>
  <c r="M13" i="5"/>
  <c r="G13" i="5"/>
  <c r="AW7" i="5"/>
  <c r="AW34" i="5" s="1"/>
  <c r="AW62" i="4" s="1"/>
  <c r="AQ7" i="5"/>
  <c r="AQ34" i="5" s="1"/>
  <c r="AQ62" i="4" s="1"/>
  <c r="AK7" i="5"/>
  <c r="AK34" i="5" s="1"/>
  <c r="AK62" i="4" s="1"/>
  <c r="AE7" i="5"/>
  <c r="AE34" i="5" s="1"/>
  <c r="AE62" i="4" s="1"/>
  <c r="Y7" i="5"/>
  <c r="Y34" i="5" s="1"/>
  <c r="Y62" i="4" s="1"/>
  <c r="S7" i="5"/>
  <c r="S34" i="5" s="1"/>
  <c r="S62" i="4" s="1"/>
  <c r="M7" i="5"/>
  <c r="M34" i="5" s="1"/>
  <c r="M62" i="4" s="1"/>
  <c r="G7" i="5"/>
  <c r="G34" i="5" s="1"/>
  <c r="G62" i="4" s="1"/>
  <c r="AW8" i="4"/>
  <c r="AK76" i="4"/>
  <c r="AK74" i="4"/>
  <c r="AK72" i="4"/>
  <c r="AK70" i="4"/>
  <c r="AW57" i="4"/>
  <c r="AW56" i="4"/>
  <c r="AW53" i="4"/>
  <c r="AW52" i="4"/>
  <c r="AW51" i="4"/>
  <c r="AW50" i="4"/>
  <c r="AW49" i="4"/>
  <c r="AW48" i="4"/>
  <c r="AW47" i="4"/>
  <c r="AW46" i="4"/>
  <c r="AW45" i="4"/>
  <c r="AW42" i="4"/>
  <c r="AW41" i="4"/>
  <c r="AW43" i="4" s="1"/>
  <c r="AW38" i="4"/>
  <c r="AW37" i="4"/>
  <c r="AW36" i="4"/>
  <c r="AW35" i="4"/>
  <c r="AW34" i="4"/>
  <c r="AW33" i="4"/>
  <c r="AW32" i="4"/>
  <c r="AW31" i="4"/>
  <c r="AW28" i="4"/>
  <c r="AW27" i="4"/>
  <c r="AW22" i="4"/>
  <c r="AW21" i="4"/>
  <c r="AW16" i="4"/>
  <c r="AW18" i="4" s="1"/>
  <c r="AW13" i="4"/>
  <c r="AW7" i="4"/>
  <c r="AW9" i="4" s="1"/>
  <c r="AQ57" i="4"/>
  <c r="AQ56" i="4"/>
  <c r="AQ53" i="4"/>
  <c r="AQ52" i="4"/>
  <c r="AQ51" i="4"/>
  <c r="AQ50" i="4"/>
  <c r="AQ49" i="4"/>
  <c r="AQ48" i="4"/>
  <c r="AQ47" i="4"/>
  <c r="AQ46" i="4"/>
  <c r="AQ45" i="4"/>
  <c r="AQ42" i="4"/>
  <c r="AQ41" i="4"/>
  <c r="AQ38" i="4"/>
  <c r="AQ37" i="4"/>
  <c r="AQ36" i="4"/>
  <c r="AQ35" i="4"/>
  <c r="AQ34" i="4"/>
  <c r="AQ33" i="4"/>
  <c r="AQ32" i="4"/>
  <c r="AQ31" i="4"/>
  <c r="AQ28" i="4"/>
  <c r="AQ27" i="4"/>
  <c r="AQ22" i="4"/>
  <c r="AQ21" i="4"/>
  <c r="AQ16" i="4"/>
  <c r="AQ18" i="4" s="1"/>
  <c r="AQ13" i="4"/>
  <c r="AQ7" i="4"/>
  <c r="AQ9" i="4" s="1"/>
  <c r="AQ29" i="4" l="1"/>
  <c r="AW29" i="4"/>
  <c r="BU40" i="5"/>
  <c r="BU44" i="5" s="1"/>
  <c r="BC60" i="4"/>
  <c r="AW58" i="4"/>
  <c r="AW54" i="4"/>
  <c r="BC86" i="4"/>
  <c r="AQ24" i="4"/>
  <c r="AQ43" i="4"/>
  <c r="AW24" i="4"/>
  <c r="G60" i="6"/>
  <c r="S60" i="6"/>
  <c r="S78" i="6" s="1"/>
  <c r="M60" i="6"/>
  <c r="AW60" i="6"/>
  <c r="AW78" i="6" s="1"/>
  <c r="Y60" i="6"/>
  <c r="Y78" i="6" s="1"/>
  <c r="AQ60" i="6"/>
  <c r="AQ78" i="6" s="1"/>
  <c r="AE78" i="6"/>
  <c r="BC60" i="6"/>
  <c r="BC78" i="6" s="1"/>
  <c r="AK78" i="6"/>
  <c r="G78" i="6"/>
  <c r="AQ58" i="4"/>
  <c r="AW39" i="4"/>
  <c r="AQ54" i="4"/>
  <c r="AQ39" i="4"/>
  <c r="AK36" i="4"/>
  <c r="AK57" i="4"/>
  <c r="AK56" i="4"/>
  <c r="AK53" i="4"/>
  <c r="AK52" i="4"/>
  <c r="AK51" i="4"/>
  <c r="AK50" i="4"/>
  <c r="AK49" i="4"/>
  <c r="AK48" i="4"/>
  <c r="AK47" i="4"/>
  <c r="AK46" i="4"/>
  <c r="AK45" i="4"/>
  <c r="AK42" i="4"/>
  <c r="AK41" i="4"/>
  <c r="AK38" i="4"/>
  <c r="AK37" i="4"/>
  <c r="AK35" i="4"/>
  <c r="AK34" i="4"/>
  <c r="AK33" i="4"/>
  <c r="AK32" i="4"/>
  <c r="AK31" i="4"/>
  <c r="AK28" i="4"/>
  <c r="AK27" i="4"/>
  <c r="AK22" i="4"/>
  <c r="AK21" i="4"/>
  <c r="AK16" i="4"/>
  <c r="AK18" i="4" s="1"/>
  <c r="AK13" i="4"/>
  <c r="AK7" i="4"/>
  <c r="AK9" i="4" s="1"/>
  <c r="AE57" i="4"/>
  <c r="AE56" i="4"/>
  <c r="AE53" i="4"/>
  <c r="AE52" i="4"/>
  <c r="AE51" i="4"/>
  <c r="AE50" i="4"/>
  <c r="AE49" i="4"/>
  <c r="AE48" i="4"/>
  <c r="AE47" i="4"/>
  <c r="AE46" i="4"/>
  <c r="AE45" i="4"/>
  <c r="AE42" i="4"/>
  <c r="AE41" i="4"/>
  <c r="AE38" i="4"/>
  <c r="AE37" i="4"/>
  <c r="AE35" i="4"/>
  <c r="AE34" i="4"/>
  <c r="AE33" i="4"/>
  <c r="AE32" i="4"/>
  <c r="AE31" i="4"/>
  <c r="AE28" i="4"/>
  <c r="AE27" i="4"/>
  <c r="AE22" i="4"/>
  <c r="AE21" i="4"/>
  <c r="AE16" i="4"/>
  <c r="AE18" i="4" s="1"/>
  <c r="AE13" i="4"/>
  <c r="AE7" i="4"/>
  <c r="AE9" i="4" s="1"/>
  <c r="S31" i="4"/>
  <c r="M31" i="4"/>
  <c r="G31" i="4"/>
  <c r="Y31" i="4"/>
  <c r="Y13" i="4"/>
  <c r="S13" i="4"/>
  <c r="M13" i="4"/>
  <c r="G13" i="4"/>
  <c r="Y57" i="4"/>
  <c r="Y56" i="4"/>
  <c r="Y53" i="4"/>
  <c r="Y52" i="4"/>
  <c r="Y51" i="4"/>
  <c r="Y50" i="4"/>
  <c r="Y49" i="4"/>
  <c r="Y48" i="4"/>
  <c r="Y47" i="4"/>
  <c r="Y46" i="4"/>
  <c r="Y45" i="4"/>
  <c r="Y42" i="4"/>
  <c r="Y41" i="4"/>
  <c r="Y38" i="4"/>
  <c r="Y37" i="4"/>
  <c r="Y35" i="4"/>
  <c r="Y34" i="4"/>
  <c r="Y33" i="4"/>
  <c r="Y32" i="4"/>
  <c r="Y28" i="4"/>
  <c r="Y27" i="4"/>
  <c r="Y22" i="4"/>
  <c r="Y21" i="4"/>
  <c r="Y16" i="4"/>
  <c r="Y18" i="4" s="1"/>
  <c r="Y7" i="4"/>
  <c r="Y9" i="4" s="1"/>
  <c r="S53" i="4"/>
  <c r="M53" i="4"/>
  <c r="G53" i="4"/>
  <c r="S57" i="4"/>
  <c r="S56" i="4"/>
  <c r="S52" i="4"/>
  <c r="S51" i="4"/>
  <c r="S50" i="4"/>
  <c r="S49" i="4"/>
  <c r="S48" i="4"/>
  <c r="S47" i="4"/>
  <c r="S46" i="4"/>
  <c r="S45" i="4"/>
  <c r="S42" i="4"/>
  <c r="S41" i="4"/>
  <c r="S43" i="4" s="1"/>
  <c r="S38" i="4"/>
  <c r="S37" i="4"/>
  <c r="S35" i="4"/>
  <c r="S34" i="4"/>
  <c r="S33" i="4"/>
  <c r="S32" i="4"/>
  <c r="S28" i="4"/>
  <c r="S27" i="4"/>
  <c r="S29" i="4" s="1"/>
  <c r="S22" i="4"/>
  <c r="S21" i="4"/>
  <c r="S16" i="4"/>
  <c r="S18" i="4" s="1"/>
  <c r="S7" i="4"/>
  <c r="S9" i="4" s="1"/>
  <c r="G16" i="4"/>
  <c r="G18" i="4" s="1"/>
  <c r="M57" i="4"/>
  <c r="M56" i="4"/>
  <c r="M52" i="4"/>
  <c r="M51" i="4"/>
  <c r="M50" i="4"/>
  <c r="M49" i="4"/>
  <c r="M48" i="4"/>
  <c r="M47" i="4"/>
  <c r="M46" i="4"/>
  <c r="M45" i="4"/>
  <c r="M42" i="4"/>
  <c r="M41" i="4"/>
  <c r="M38" i="4"/>
  <c r="M37" i="4"/>
  <c r="M35" i="4"/>
  <c r="M34" i="4"/>
  <c r="M33" i="4"/>
  <c r="M32" i="4"/>
  <c r="M28" i="4"/>
  <c r="M27" i="4"/>
  <c r="M22" i="4"/>
  <c r="M21" i="4"/>
  <c r="M24" i="4" s="1"/>
  <c r="M16" i="4"/>
  <c r="M18" i="4" s="1"/>
  <c r="M7" i="4"/>
  <c r="M9" i="4" s="1"/>
  <c r="G57" i="4"/>
  <c r="G56" i="4"/>
  <c r="G52" i="4"/>
  <c r="G51" i="4"/>
  <c r="G50" i="4"/>
  <c r="G49" i="4"/>
  <c r="G48" i="4"/>
  <c r="G47" i="4"/>
  <c r="G46" i="4"/>
  <c r="G45" i="4"/>
  <c r="G42" i="4"/>
  <c r="G41" i="4"/>
  <c r="G38" i="4"/>
  <c r="G37" i="4"/>
  <c r="G35" i="4"/>
  <c r="G34" i="4"/>
  <c r="G33" i="4"/>
  <c r="G32" i="4"/>
  <c r="G28" i="4"/>
  <c r="G27" i="4"/>
  <c r="G22" i="4"/>
  <c r="G21" i="4"/>
  <c r="G24" i="4" s="1"/>
  <c r="G7" i="4"/>
  <c r="G9" i="4" s="1"/>
  <c r="S58" i="4" l="1"/>
  <c r="Y58" i="4"/>
  <c r="AE43" i="4"/>
  <c r="AK24" i="4"/>
  <c r="AW60" i="4"/>
  <c r="AW86" i="4" s="1"/>
  <c r="BU82" i="6"/>
  <c r="M78" i="6"/>
  <c r="AE58" i="4"/>
  <c r="M29" i="4"/>
  <c r="Y43" i="4"/>
  <c r="AE24" i="4"/>
  <c r="G39" i="4"/>
  <c r="AQ60" i="4"/>
  <c r="AQ86" i="4" s="1"/>
  <c r="M39" i="4"/>
  <c r="M54" i="4"/>
  <c r="M58" i="4"/>
  <c r="S24" i="4"/>
  <c r="Y24" i="4"/>
  <c r="BO80" i="6"/>
  <c r="AK43" i="4"/>
  <c r="Y39" i="4"/>
  <c r="S54" i="4"/>
  <c r="G54" i="4"/>
  <c r="AK29" i="4"/>
  <c r="AK58" i="4"/>
  <c r="AK54" i="4"/>
  <c r="AK39" i="4"/>
  <c r="AE54" i="4"/>
  <c r="AE39" i="4"/>
  <c r="AE29" i="4"/>
  <c r="S39" i="4"/>
  <c r="Y54" i="4"/>
  <c r="Y29" i="4"/>
  <c r="M43" i="4"/>
  <c r="G29" i="4"/>
  <c r="G58" i="4"/>
  <c r="G43" i="4"/>
  <c r="G60" i="4" l="1"/>
  <c r="G86" i="4"/>
  <c r="Y60" i="4"/>
  <c r="Y86" i="4" s="1"/>
  <c r="AK60" i="4"/>
  <c r="AK86" i="4" s="1"/>
  <c r="S60" i="4"/>
  <c r="S86" i="4" s="1"/>
  <c r="AE60" i="4"/>
  <c r="AE86" i="4" s="1"/>
  <c r="M60" i="4"/>
  <c r="M86" i="4" s="1"/>
  <c r="BU88" i="4" l="1"/>
  <c r="BU94" i="4"/>
  <c r="BU98" i="4" s="1"/>
  <c r="BO88" i="4"/>
</calcChain>
</file>

<file path=xl/sharedStrings.xml><?xml version="1.0" encoding="utf-8"?>
<sst xmlns="http://schemas.openxmlformats.org/spreadsheetml/2006/main" count="395" uniqueCount="83">
  <si>
    <t>The Lynde and Harry Bradley Foundation, Inc.</t>
  </si>
  <si>
    <t>Service</t>
  </si>
  <si>
    <t>Unit Price</t>
  </si>
  <si>
    <t>Volume</t>
  </si>
  <si>
    <t>Total</t>
  </si>
  <si>
    <t>January</t>
  </si>
  <si>
    <t>Account Maintenance</t>
  </si>
  <si>
    <t>Controlled Disbursement Fixed</t>
  </si>
  <si>
    <t>ACH Credits Originated</t>
  </si>
  <si>
    <t>Tax Payment Origination</t>
  </si>
  <si>
    <t>ACH Addenda Originated</t>
  </si>
  <si>
    <t>ACH History 46-60 days</t>
  </si>
  <si>
    <t xml:space="preserve">  Total ACH</t>
  </si>
  <si>
    <t>Sentry per Issue</t>
  </si>
  <si>
    <t>Customer ID Maintenance</t>
  </si>
  <si>
    <t>Image Maintenance</t>
  </si>
  <si>
    <t>Tax Id/type Maintenance</t>
  </si>
  <si>
    <t>Check Storage</t>
  </si>
  <si>
    <t xml:space="preserve">  Total Electronic Bank Service</t>
  </si>
  <si>
    <t>FDIC/1000 Avg Book Demand Deposit</t>
  </si>
  <si>
    <t>FICO/1000 Avg Book Demand Deposit</t>
  </si>
  <si>
    <t xml:space="preserve">  Total FDIC/FICO Assessment</t>
  </si>
  <si>
    <t>December</t>
  </si>
  <si>
    <t>Positive Pay Contr. Disb. Fixed/Acct</t>
  </si>
  <si>
    <t>Positive Pay Contr. Disb. Per item</t>
  </si>
  <si>
    <t xml:space="preserve">  Total Controlled Disbursement</t>
  </si>
  <si>
    <t>Image Capture per Item</t>
  </si>
  <si>
    <t>Fixed-Multiple</t>
  </si>
  <si>
    <t>Image Archive Storage</t>
  </si>
  <si>
    <t xml:space="preserve">  Total Disbursement Image</t>
  </si>
  <si>
    <t>AR-Positive Pay Fixed</t>
  </si>
  <si>
    <t>AR-Positive Pay</t>
  </si>
  <si>
    <t xml:space="preserve">  Total Account Recon</t>
  </si>
  <si>
    <t>ACH Transactions Received</t>
  </si>
  <si>
    <t>ACH Received Addendas</t>
  </si>
  <si>
    <t>Sentry Monthly Maintenance</t>
  </si>
  <si>
    <t xml:space="preserve">  Total Security Services</t>
  </si>
  <si>
    <t>EB Reports Access</t>
  </si>
  <si>
    <t>Event Manager Maintenance</t>
  </si>
  <si>
    <t>Event Manager Message</t>
  </si>
  <si>
    <t xml:space="preserve">  minimum volume used</t>
  </si>
  <si>
    <t>Overdraft charge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</si>
  <si>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</si>
  <si>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</si>
  <si>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</si>
  <si>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</si>
  <si>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</si>
  <si>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</si>
  <si>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</si>
  <si>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</si>
  <si>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</si>
  <si>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</si>
  <si>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Grant Checking Account Charge</t>
  </si>
  <si>
    <t>Account Analysis Statements</t>
  </si>
  <si>
    <t>Stop Payments - Automated Entry</t>
  </si>
  <si>
    <t>Prenotes</t>
  </si>
  <si>
    <t>Positive Pay Suspect Monitoring</t>
  </si>
  <si>
    <t>ACH Return Items</t>
  </si>
  <si>
    <t>Earnings Credit</t>
  </si>
  <si>
    <t>Adjustments to Dec activity - Admin</t>
  </si>
  <si>
    <t>Adjustments to Mar activity - Admin</t>
  </si>
  <si>
    <t>Adjustments to Mar activity - Grant</t>
  </si>
  <si>
    <t>Adjustments to Apr activity - Admin</t>
  </si>
  <si>
    <t>Adjustments to Apr activity - Grant</t>
  </si>
  <si>
    <t>Checking Account Analysis - Admin Account (901-9533)</t>
  </si>
  <si>
    <t>Ledger Overdraft</t>
  </si>
  <si>
    <t xml:space="preserve">  Total Core DD Services</t>
  </si>
  <si>
    <t>Checking Account Analysis - Grant Account (901-9584)</t>
  </si>
  <si>
    <t>Fee changed to agree to final quote.</t>
  </si>
  <si>
    <t>Fee deleted.</t>
  </si>
  <si>
    <t>Grand Total</t>
  </si>
  <si>
    <t>Pos Pay Suspect Images</t>
  </si>
  <si>
    <t>Adjustments to Dec-Sept activity - Admin</t>
  </si>
  <si>
    <t>Adjustments to Dec-Sept activity - Grant</t>
  </si>
  <si>
    <t>Fee waived as a courtesy and concession.</t>
  </si>
  <si>
    <t>Less:  Credits</t>
  </si>
  <si>
    <t>Revised balance</t>
  </si>
  <si>
    <t>Difference</t>
  </si>
  <si>
    <t>Overdraft fee to be credited</t>
  </si>
  <si>
    <t>Total Admin</t>
  </si>
  <si>
    <t>Overdraft/FDIC/FICO fees to be credited</t>
  </si>
  <si>
    <t>Adjustments to Dec activity - Grant</t>
  </si>
  <si>
    <t>Overdraft/FDIC to be credited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</si>
</sst>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_(* #,##0.000_);_(* \(#,##0.000\);_(* &quot;-&quot;?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0" fontId="2" fillId="0" borderId="0" xfId="0" applyFont="1"/>
    <xf numFmtId="43" fontId="0" fillId="0" borderId="0" xfId="0" applyNumberFormat="1"/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43" fontId="0" fillId="0" borderId="0" xfId="1" applyFont="1" applyBorder="1"/>
    <xf numFmtId="167" fontId="0" fillId="0" borderId="0" xfId="0" applyNumberFormat="1"/>
    <xf numFmtId="0" fontId="0" fillId="0" borderId="0" xfId="0" applyBorder="1"/>
    <xf numFmtId="165" fontId="0" fillId="0" borderId="0" xfId="0" applyNumberFormat="1" applyBorder="1"/>
    <xf numFmtId="164" fontId="0" fillId="0" borderId="0" xfId="1" applyNumberFormat="1" applyFont="1" applyBorder="1"/>
    <xf numFmtId="165" fontId="0" fillId="2" borderId="0" xfId="1" applyNumberFormat="1" applyFont="1" applyFill="1"/>
    <xf numFmtId="0" fontId="0" fillId="2" borderId="0" xfId="0" applyFill="1"/>
    <xf numFmtId="0" fontId="0" fillId="3" borderId="0" xfId="0" applyFill="1"/>
    <xf numFmtId="43" fontId="0" fillId="3" borderId="0" xfId="1" applyFont="1" applyFill="1"/>
    <xf numFmtId="43" fontId="0" fillId="3" borderId="1" xfId="1" applyFont="1" applyFill="1" applyBorder="1"/>
    <xf numFmtId="43" fontId="0" fillId="2" borderId="0" xfId="1" applyFont="1" applyFill="1"/>
    <xf numFmtId="43" fontId="0" fillId="2" borderId="1" xfId="1" applyFont="1" applyFill="1" applyBorder="1"/>
    <xf numFmtId="164" fontId="0" fillId="2" borderId="0" xfId="1" applyNumberFormat="1" applyFont="1" applyFill="1"/>
    <xf numFmtId="165" fontId="0" fillId="3" borderId="0" xfId="1" applyNumberFormat="1" applyFont="1" applyFill="1"/>
    <xf numFmtId="165" fontId="0" fillId="0" borderId="0" xfId="0" applyNumberFormat="1" applyFill="1"/>
    <xf numFmtId="0" fontId="0" fillId="0" borderId="0" xfId="0" applyFill="1"/>
    <xf numFmtId="164" fontId="0" fillId="0" borderId="0" xfId="1" applyNumberFormat="1" applyFont="1" applyFill="1"/>
    <xf numFmtId="43" fontId="0" fillId="0" borderId="0" xfId="1" applyFont="1" applyFill="1"/>
    <xf numFmtId="43" fontId="0" fillId="0" borderId="1" xfId="1" applyFont="1" applyFill="1" applyBorder="1"/>
    <xf numFmtId="164" fontId="0" fillId="3" borderId="0" xfId="1" applyNumberFormat="1" applyFont="1" applyFill="1"/>
    <xf numFmtId="43" fontId="0" fillId="3" borderId="0" xfId="1" applyFont="1" applyFill="1" applyBorder="1"/>
    <xf numFmtId="43" fontId="0" fillId="0" borderId="0" xfId="1" applyFont="1" applyFill="1" applyBorder="1"/>
    <xf numFmtId="166" fontId="0" fillId="0" borderId="0" xfId="0" applyNumberFormat="1" applyFill="1"/>
    <xf numFmtId="165" fontId="0" fillId="3" borderId="0" xfId="0" applyNumberFormat="1" applyFill="1"/>
    <xf numFmtId="165" fontId="0" fillId="0" borderId="0" xfId="1" applyNumberFormat="1" applyFont="1" applyFill="1"/>
    <xf numFmtId="0" fontId="0" fillId="4" borderId="0" xfId="0" applyFill="1"/>
    <xf numFmtId="165" fontId="0" fillId="4" borderId="0" xfId="1" applyNumberFormat="1" applyFont="1" applyFill="1"/>
    <xf numFmtId="43" fontId="0" fillId="0" borderId="1" xfId="0" applyNumberFormat="1" applyBorder="1"/>
    <xf numFmtId="164" fontId="0" fillId="4" borderId="0" xfId="1" applyNumberFormat="1" applyFont="1" applyFill="1"/>
    <xf numFmtId="43" fontId="0" fillId="4" borderId="0" xfId="1" applyFont="1" applyFill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9"/>
  <sheetViews>
    <sheetView tabSelected="1" workbookViewId="0">
      <pane xSplit="1" ySplit="5" topLeftCell="AX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3" customWidth="1"/>
    <col min="2" max="2" width="5.7109375" customWidth="1"/>
    <col min="3" max="3" width="9.5703125" bestFit="1" customWidth="1"/>
    <col min="4" max="4" width="1.7109375" customWidth="1"/>
    <col min="5" max="5" width="8.7109375" customWidth="1"/>
    <col min="6" max="6" width="1.7109375" customWidth="1"/>
    <col min="7" max="7" width="9.5703125" bestFit="1" customWidth="1"/>
    <col min="8" max="8" width="5.7109375" customWidth="1"/>
    <col min="10" max="10" width="1.7109375" customWidth="1"/>
    <col min="11" max="11" width="8.7109375" customWidth="1"/>
    <col min="12" max="12" width="1.7109375" customWidth="1"/>
    <col min="13" max="13" width="9.5703125" bestFit="1" customWidth="1"/>
    <col min="14" max="14" width="5.7109375" customWidth="1"/>
    <col min="16" max="16" width="1.7109375" customWidth="1"/>
    <col min="17" max="17" width="8.7109375" customWidth="1"/>
    <col min="18" max="18" width="1.7109375" customWidth="1"/>
    <col min="19" max="19" width="9.5703125" bestFit="1" customWidth="1"/>
    <col min="20" max="20" width="5.7109375" customWidth="1"/>
    <col min="22" max="22" width="1.7109375" customWidth="1"/>
    <col min="23" max="23" width="8.7109375" customWidth="1"/>
    <col min="24" max="24" width="1.7109375" customWidth="1"/>
    <col min="25" max="25" width="9.5703125" bestFit="1" customWidth="1"/>
    <col min="26" max="26" width="5.7109375" customWidth="1"/>
    <col min="28" max="28" width="1.7109375" customWidth="1"/>
    <col min="29" max="29" width="8.7109375" customWidth="1"/>
    <col min="30" max="30" width="1.7109375" customWidth="1"/>
    <col min="31" max="31" width="9.5703125" bestFit="1" customWidth="1"/>
    <col min="32" max="32" width="5.7109375" customWidth="1"/>
    <col min="34" max="34" width="1.7109375" customWidth="1"/>
    <col min="35" max="35" width="8.7109375" customWidth="1"/>
    <col min="36" max="36" width="1.7109375" customWidth="1"/>
    <col min="37" max="37" width="9.5703125" bestFit="1" customWidth="1"/>
    <col min="38" max="38" width="5.7109375" customWidth="1"/>
    <col min="40" max="40" width="1.7109375" customWidth="1"/>
    <col min="41" max="41" width="8.7109375" customWidth="1"/>
    <col min="42" max="42" width="1.7109375" customWidth="1"/>
    <col min="43" max="43" width="9.5703125" bestFit="1" customWidth="1"/>
    <col min="44" max="44" width="5.7109375" customWidth="1"/>
    <col min="46" max="46" width="1.7109375" customWidth="1"/>
    <col min="47" max="47" width="8.7109375" customWidth="1"/>
    <col min="48" max="48" width="1.7109375" customWidth="1"/>
    <col min="49" max="49" width="9.5703125" bestFit="1" customWidth="1"/>
    <col min="50" max="50" width="3.7109375" customWidth="1"/>
    <col min="52" max="52" width="1.7109375" customWidth="1"/>
    <col min="53" max="53" width="8.7109375" customWidth="1"/>
    <col min="54" max="54" width="1.7109375" customWidth="1"/>
    <col min="55" max="55" width="9.5703125" bestFit="1" customWidth="1"/>
    <col min="56" max="56" width="3.7109375" customWidth="1"/>
    <col min="58" max="58" width="1.7109375" customWidth="1"/>
    <col min="59" max="59" width="8.7109375" customWidth="1"/>
    <col min="60" max="60" width="1.7109375" customWidth="1"/>
    <col min="61" max="61" width="9.5703125" bestFit="1" customWidth="1"/>
    <col min="62" max="62" width="3.7109375" customWidth="1"/>
    <col min="64" max="64" width="1.7109375" customWidth="1"/>
    <col min="65" max="65" width="8.7109375" customWidth="1"/>
    <col min="66" max="66" width="1.7109375" customWidth="1"/>
    <col min="67" max="67" width="10.5703125" bestFit="1" customWidth="1"/>
    <col min="68" max="68" width="3.7109375" customWidth="1"/>
    <col min="70" max="70" width="1.7109375" customWidth="1"/>
    <col min="71" max="71" width="8.7109375" customWidth="1"/>
    <col min="72" max="72" width="1.7109375" customWidth="1"/>
    <col min="73" max="73" width="10.5703125" bestFit="1" customWidth="1"/>
    <col min="74" max="74" width="3.7109375" customWidth="1"/>
    <col min="76" max="76" width="1.7109375" customWidth="1"/>
    <col min="77" max="77" width="8.7109375" customWidth="1"/>
    <col min="78" max="78" width="1.7109375" customWidth="1"/>
    <col min="79" max="79" width="13.85546875" customWidth="1"/>
    <col min="80" max="80" width="27.85546875" bestFit="1" customWidth="1"/>
  </cols>
  <sheetData>
    <row r="1" spans="1:79" x14ac:dyDescent="0.25">
      <c r="A1" s="5" t="s">
        <v>0</v>
      </c>
    </row>
    <row r="2" spans="1:79" x14ac:dyDescent="0.25">
      <c r="A2" s="5" t="s">
        <v>64</v>
      </c>
    </row>
    <row r="4" spans="1:79" x14ac:dyDescent="0.25">
      <c r="A4" s="1"/>
      <c r="B4" s="1"/>
      <c r="C4" s="2"/>
      <c r="D4" s="2"/>
      <c r="E4" s="2" t="s">
        <v>22</v>
      </c>
      <c r="F4" s="2"/>
      <c r="G4" s="2"/>
      <c r="I4" s="2"/>
      <c r="J4" s="2"/>
      <c r="K4" s="2" t="s">
        <v>5</v>
      </c>
      <c r="L4" s="2"/>
      <c r="M4" s="2"/>
      <c r="O4" s="2"/>
      <c r="P4" s="2"/>
      <c r="Q4" s="2" t="s">
        <v>42</v>
      </c>
      <c r="R4" s="2"/>
      <c r="S4" s="2"/>
      <c r="U4" s="2"/>
      <c r="V4" s="2"/>
      <c r="W4" s="2" t="s">
        <v>43</v>
      </c>
      <c r="X4" s="2"/>
      <c r="Y4" s="2"/>
      <c r="AA4" s="2"/>
      <c r="AB4" s="2"/>
      <c r="AC4" s="2" t="s">
        <v>44</v>
      </c>
      <c r="AD4" s="2"/>
      <c r="AE4" s="2"/>
      <c r="AG4" s="2"/>
      <c r="AH4" s="2"/>
      <c r="AI4" s="2" t="s">
        <v>45</v>
      </c>
      <c r="AJ4" s="2"/>
      <c r="AK4" s="2"/>
      <c r="AM4" s="2"/>
      <c r="AN4" s="2"/>
      <c r="AO4" s="2" t="s">
        <v>46</v>
      </c>
      <c r="AP4" s="2"/>
      <c r="AQ4" s="2"/>
      <c r="AS4" s="2"/>
      <c r="AT4" s="2"/>
      <c r="AU4" s="2" t="s">
        <v>47</v>
      </c>
      <c r="AV4" s="2"/>
      <c r="AW4" s="2"/>
      <c r="AY4" s="2"/>
      <c r="AZ4" s="2"/>
      <c r="BA4" s="2" t="s">
        <v>48</v>
      </c>
      <c r="BB4" s="2"/>
      <c r="BC4" s="2"/>
      <c r="BE4" s="2"/>
      <c r="BF4" s="2"/>
      <c r="BG4" s="2" t="s">
        <v>49</v>
      </c>
      <c r="BH4" s="2"/>
      <c r="BI4" s="2"/>
      <c r="BK4" s="2"/>
      <c r="BL4" s="2"/>
      <c r="BM4" s="2" t="s">
        <v>50</v>
      </c>
      <c r="BN4" s="2"/>
      <c r="BO4" s="2"/>
      <c r="BQ4" s="2"/>
      <c r="BR4" s="2"/>
      <c r="BS4" s="2" t="s">
        <v>51</v>
      </c>
      <c r="BT4" s="2"/>
      <c r="BU4" s="2"/>
      <c r="BW4" s="2"/>
      <c r="BX4" s="2"/>
      <c r="BY4" s="2" t="s">
        <v>22</v>
      </c>
      <c r="BZ4" s="2"/>
      <c r="CA4" s="2"/>
    </row>
    <row r="5" spans="1:79" x14ac:dyDescent="0.25">
      <c r="A5" s="2" t="s">
        <v>1</v>
      </c>
      <c r="B5" s="1"/>
      <c r="C5" s="2" t="s">
        <v>2</v>
      </c>
      <c r="D5" s="1"/>
      <c r="E5" s="2" t="s">
        <v>3</v>
      </c>
      <c r="F5" s="1"/>
      <c r="G5" s="2" t="s">
        <v>4</v>
      </c>
      <c r="I5" s="2" t="s">
        <v>2</v>
      </c>
      <c r="J5" s="1"/>
      <c r="K5" s="2" t="s">
        <v>3</v>
      </c>
      <c r="L5" s="1"/>
      <c r="M5" s="2" t="s">
        <v>4</v>
      </c>
      <c r="O5" s="2" t="s">
        <v>2</v>
      </c>
      <c r="P5" s="1"/>
      <c r="Q5" s="2" t="s">
        <v>3</v>
      </c>
      <c r="R5" s="1"/>
      <c r="S5" s="2" t="s">
        <v>4</v>
      </c>
      <c r="U5" s="2" t="s">
        <v>2</v>
      </c>
      <c r="V5" s="1"/>
      <c r="W5" s="2" t="s">
        <v>3</v>
      </c>
      <c r="X5" s="1"/>
      <c r="Y5" s="2" t="s">
        <v>4</v>
      </c>
      <c r="AA5" s="2" t="s">
        <v>2</v>
      </c>
      <c r="AB5" s="1"/>
      <c r="AC5" s="2" t="s">
        <v>3</v>
      </c>
      <c r="AD5" s="1"/>
      <c r="AE5" s="2" t="s">
        <v>4</v>
      </c>
      <c r="AG5" s="2" t="s">
        <v>2</v>
      </c>
      <c r="AH5" s="1"/>
      <c r="AI5" s="2" t="s">
        <v>3</v>
      </c>
      <c r="AJ5" s="1"/>
      <c r="AK5" s="2" t="s">
        <v>4</v>
      </c>
      <c r="AM5" s="2" t="s">
        <v>2</v>
      </c>
      <c r="AN5" s="1"/>
      <c r="AO5" s="2" t="s">
        <v>3</v>
      </c>
      <c r="AP5" s="1"/>
      <c r="AQ5" s="2" t="s">
        <v>4</v>
      </c>
      <c r="AS5" s="2" t="s">
        <v>2</v>
      </c>
      <c r="AT5" s="1"/>
      <c r="AU5" s="2" t="s">
        <v>3</v>
      </c>
      <c r="AV5" s="1"/>
      <c r="AW5" s="2" t="s">
        <v>4</v>
      </c>
      <c r="AY5" s="2" t="s">
        <v>2</v>
      </c>
      <c r="AZ5" s="1"/>
      <c r="BA5" s="2" t="s">
        <v>3</v>
      </c>
      <c r="BB5" s="1"/>
      <c r="BC5" s="2" t="s">
        <v>4</v>
      </c>
      <c r="BE5" s="2" t="s">
        <v>2</v>
      </c>
      <c r="BF5" s="1"/>
      <c r="BG5" s="2" t="s">
        <v>3</v>
      </c>
      <c r="BH5" s="1"/>
      <c r="BI5" s="2" t="s">
        <v>4</v>
      </c>
      <c r="BK5" s="2" t="s">
        <v>2</v>
      </c>
      <c r="BL5" s="1"/>
      <c r="BM5" s="2" t="s">
        <v>3</v>
      </c>
      <c r="BN5" s="1"/>
      <c r="BO5" s="2" t="s">
        <v>4</v>
      </c>
      <c r="BQ5" s="2" t="s">
        <v>2</v>
      </c>
      <c r="BR5" s="1"/>
      <c r="BS5" s="2" t="s">
        <v>3</v>
      </c>
      <c r="BT5" s="1"/>
      <c r="BU5" s="2" t="s">
        <v>4</v>
      </c>
      <c r="BW5" s="2" t="s">
        <v>2</v>
      </c>
      <c r="BX5" s="1"/>
      <c r="BY5" s="2" t="s">
        <v>3</v>
      </c>
      <c r="BZ5" s="1"/>
      <c r="CA5" s="2" t="s">
        <v>4</v>
      </c>
    </row>
    <row r="7" spans="1:79" x14ac:dyDescent="0.25">
      <c r="A7" t="s">
        <v>6</v>
      </c>
      <c r="C7" s="8">
        <v>55</v>
      </c>
      <c r="D7" s="3"/>
      <c r="E7" s="3">
        <v>1</v>
      </c>
      <c r="F7" s="3"/>
      <c r="G7" s="3">
        <f>C7*E7</f>
        <v>55</v>
      </c>
      <c r="I7" s="8">
        <v>55</v>
      </c>
      <c r="J7" s="3"/>
      <c r="K7" s="3">
        <v>1</v>
      </c>
      <c r="L7" s="3"/>
      <c r="M7" s="3">
        <f>I7*K7</f>
        <v>55</v>
      </c>
      <c r="O7" s="8">
        <v>55</v>
      </c>
      <c r="P7" s="3"/>
      <c r="Q7" s="3">
        <v>1</v>
      </c>
      <c r="R7" s="3"/>
      <c r="S7" s="3">
        <f>O7*Q7</f>
        <v>55</v>
      </c>
      <c r="U7" s="8">
        <v>55</v>
      </c>
      <c r="V7" s="3"/>
      <c r="W7" s="3">
        <v>1</v>
      </c>
      <c r="X7" s="3"/>
      <c r="Y7" s="3">
        <f>U7*W7</f>
        <v>55</v>
      </c>
      <c r="AA7" s="8">
        <v>55</v>
      </c>
      <c r="AB7" s="3"/>
      <c r="AC7" s="3">
        <v>1</v>
      </c>
      <c r="AD7" s="3"/>
      <c r="AE7" s="3">
        <f>AA7*AC7</f>
        <v>55</v>
      </c>
      <c r="AG7" s="8">
        <v>45</v>
      </c>
      <c r="AH7" s="3"/>
      <c r="AI7" s="3">
        <v>1</v>
      </c>
      <c r="AJ7" s="3"/>
      <c r="AK7" s="3">
        <f>AG7*AI7</f>
        <v>45</v>
      </c>
      <c r="AM7" s="8">
        <v>45</v>
      </c>
      <c r="AN7" s="3"/>
      <c r="AO7" s="3">
        <v>1</v>
      </c>
      <c r="AP7" s="3"/>
      <c r="AQ7" s="3">
        <f>AM7*AO7</f>
        <v>45</v>
      </c>
      <c r="AS7" s="8">
        <v>45</v>
      </c>
      <c r="AT7" s="3"/>
      <c r="AU7" s="3">
        <v>1</v>
      </c>
      <c r="AV7" s="3"/>
      <c r="AW7" s="3">
        <f>AS7*AU7</f>
        <v>45</v>
      </c>
      <c r="AY7" s="8">
        <v>45</v>
      </c>
      <c r="AZ7" s="3"/>
      <c r="BA7" s="3">
        <v>1</v>
      </c>
      <c r="BB7" s="3"/>
      <c r="BC7" s="3">
        <f>AY7*BA7</f>
        <v>45</v>
      </c>
      <c r="BE7" s="8">
        <v>45</v>
      </c>
      <c r="BF7" s="3"/>
      <c r="BG7" s="3">
        <v>1</v>
      </c>
      <c r="BH7" s="3"/>
      <c r="BI7" s="3">
        <f>BE7*BG7</f>
        <v>45</v>
      </c>
      <c r="BK7" s="8">
        <v>45</v>
      </c>
      <c r="BL7" s="3"/>
      <c r="BM7" s="3">
        <v>1</v>
      </c>
      <c r="BN7" s="3"/>
      <c r="BO7" s="3">
        <f>BK7*BM7</f>
        <v>45</v>
      </c>
      <c r="BQ7" s="8">
        <v>35</v>
      </c>
      <c r="BR7" s="3"/>
      <c r="BS7" s="3">
        <v>1</v>
      </c>
      <c r="BT7" s="3"/>
      <c r="BU7" s="3">
        <f>BQ7*BS7</f>
        <v>35</v>
      </c>
      <c r="BW7" s="8">
        <v>35</v>
      </c>
      <c r="BX7" s="3"/>
      <c r="BY7" s="3">
        <v>1</v>
      </c>
      <c r="BZ7" s="3"/>
      <c r="CA7" s="3">
        <f>BW7*BY7</f>
        <v>35</v>
      </c>
    </row>
    <row r="8" spans="1:79" x14ac:dyDescent="0.25">
      <c r="A8" t="s">
        <v>65</v>
      </c>
      <c r="C8" s="8"/>
      <c r="D8" s="3"/>
      <c r="E8" s="3"/>
      <c r="F8" s="3"/>
      <c r="G8" s="4">
        <v>0</v>
      </c>
      <c r="I8" s="8"/>
      <c r="J8" s="3"/>
      <c r="K8" s="3"/>
      <c r="L8" s="3"/>
      <c r="M8" s="4">
        <v>0</v>
      </c>
      <c r="O8" s="8"/>
      <c r="P8" s="3"/>
      <c r="Q8" s="3"/>
      <c r="R8" s="3"/>
      <c r="S8" s="4">
        <v>0</v>
      </c>
      <c r="U8" s="8"/>
      <c r="V8" s="3"/>
      <c r="W8" s="3"/>
      <c r="X8" s="3"/>
      <c r="Y8" s="4">
        <v>0</v>
      </c>
      <c r="AA8" s="8"/>
      <c r="AB8" s="3"/>
      <c r="AC8" s="3"/>
      <c r="AD8" s="3"/>
      <c r="AE8" s="4">
        <v>0</v>
      </c>
      <c r="AG8" s="8"/>
      <c r="AH8" s="3"/>
      <c r="AI8" s="3"/>
      <c r="AJ8" s="3"/>
      <c r="AK8" s="4">
        <v>0</v>
      </c>
      <c r="AM8" s="8"/>
      <c r="AN8" s="3"/>
      <c r="AO8" s="3"/>
      <c r="AP8" s="3"/>
      <c r="AQ8" s="4">
        <v>0</v>
      </c>
      <c r="AS8" s="8">
        <v>70</v>
      </c>
      <c r="AT8" s="3"/>
      <c r="AU8" s="3">
        <v>1</v>
      </c>
      <c r="AV8" s="3"/>
      <c r="AW8" s="4">
        <f>AS8*AU8</f>
        <v>70</v>
      </c>
      <c r="AY8" s="8">
        <v>70</v>
      </c>
      <c r="AZ8" s="3"/>
      <c r="BA8" s="3">
        <v>0</v>
      </c>
      <c r="BB8" s="3"/>
      <c r="BC8" s="4">
        <f>AY8*BA8</f>
        <v>0</v>
      </c>
      <c r="BE8" s="8"/>
      <c r="BF8" s="3"/>
      <c r="BG8" s="3">
        <v>0</v>
      </c>
      <c r="BH8" s="3"/>
      <c r="BI8" s="4">
        <f>BE8*BG8</f>
        <v>0</v>
      </c>
      <c r="BK8" s="8"/>
      <c r="BL8" s="3"/>
      <c r="BM8" s="3">
        <v>0</v>
      </c>
      <c r="BN8" s="3"/>
      <c r="BO8" s="4">
        <f>BK8*BM8</f>
        <v>0</v>
      </c>
      <c r="BQ8" s="8">
        <v>70</v>
      </c>
      <c r="BR8" s="3"/>
      <c r="BS8" s="3">
        <v>3</v>
      </c>
      <c r="BT8" s="3"/>
      <c r="BU8" s="4">
        <f>BQ8*BS8</f>
        <v>210</v>
      </c>
      <c r="BW8" s="8">
        <v>0</v>
      </c>
      <c r="BX8" s="3"/>
      <c r="BY8" s="3">
        <v>3</v>
      </c>
      <c r="BZ8" s="3"/>
      <c r="CA8" s="4">
        <f>BW8*BY8</f>
        <v>0</v>
      </c>
    </row>
    <row r="9" spans="1:79" x14ac:dyDescent="0.25">
      <c r="A9" t="s">
        <v>66</v>
      </c>
      <c r="C9" s="8"/>
      <c r="D9" s="3"/>
      <c r="E9" s="3"/>
      <c r="F9" s="3"/>
      <c r="G9" s="3">
        <f>SUM(G7:G8)</f>
        <v>55</v>
      </c>
      <c r="I9" s="8"/>
      <c r="J9" s="3"/>
      <c r="K9" s="3"/>
      <c r="L9" s="3"/>
      <c r="M9" s="3">
        <f>SUM(M7:M8)</f>
        <v>55</v>
      </c>
      <c r="O9" s="8"/>
      <c r="P9" s="3"/>
      <c r="Q9" s="3"/>
      <c r="R9" s="3"/>
      <c r="S9" s="3">
        <f>SUM(S7:S8)</f>
        <v>55</v>
      </c>
      <c r="U9" s="8"/>
      <c r="V9" s="3"/>
      <c r="W9" s="3"/>
      <c r="X9" s="3"/>
      <c r="Y9" s="3">
        <f>SUM(Y7:Y8)</f>
        <v>55</v>
      </c>
      <c r="AA9" s="8"/>
      <c r="AB9" s="3"/>
      <c r="AC9" s="3"/>
      <c r="AD9" s="3"/>
      <c r="AE9" s="3">
        <f>SUM(AE7:AE8)</f>
        <v>55</v>
      </c>
      <c r="AG9" s="8"/>
      <c r="AH9" s="3"/>
      <c r="AI9" s="3"/>
      <c r="AJ9" s="3"/>
      <c r="AK9" s="3">
        <f>SUM(AK7:AK8)</f>
        <v>45</v>
      </c>
      <c r="AM9" s="8"/>
      <c r="AN9" s="3"/>
      <c r="AO9" s="3"/>
      <c r="AP9" s="3"/>
      <c r="AQ9" s="3">
        <f>SUM(AQ7:AQ8)</f>
        <v>45</v>
      </c>
      <c r="AS9" s="8"/>
      <c r="AT9" s="3"/>
      <c r="AU9" s="3"/>
      <c r="AV9" s="3"/>
      <c r="AW9" s="3">
        <f>SUM(AW7:AW8)</f>
        <v>115</v>
      </c>
      <c r="AY9" s="8"/>
      <c r="AZ9" s="3"/>
      <c r="BA9" s="3"/>
      <c r="BB9" s="3"/>
      <c r="BC9" s="3">
        <f>SUM(BC7:BC8)</f>
        <v>45</v>
      </c>
      <c r="BE9" s="8"/>
      <c r="BF9" s="3"/>
      <c r="BG9" s="3"/>
      <c r="BH9" s="3"/>
      <c r="BI9" s="3">
        <f>SUM(BI7:BI8)</f>
        <v>45</v>
      </c>
      <c r="BK9" s="8"/>
      <c r="BL9" s="3"/>
      <c r="BM9" s="3"/>
      <c r="BN9" s="3"/>
      <c r="BO9" s="3">
        <f>SUM(BO7:BO8)</f>
        <v>45</v>
      </c>
      <c r="BQ9" s="8"/>
      <c r="BR9" s="3"/>
      <c r="BS9" s="3"/>
      <c r="BT9" s="3"/>
      <c r="BU9" s="3">
        <f>SUM(BU7:BU8)</f>
        <v>245</v>
      </c>
      <c r="BW9" s="8"/>
      <c r="BX9" s="3"/>
      <c r="BY9" s="3"/>
      <c r="BZ9" s="3"/>
      <c r="CA9" s="3">
        <f>SUM(CA7:CA8)</f>
        <v>35</v>
      </c>
    </row>
    <row r="10" spans="1:79" ht="15" customHeight="1" x14ac:dyDescent="0.25">
      <c r="C10" s="9"/>
      <c r="I10" s="9"/>
      <c r="O10" s="9"/>
      <c r="U10" s="9"/>
      <c r="AA10" s="9"/>
      <c r="AG10" s="9"/>
      <c r="AM10" s="9"/>
      <c r="AS10" s="9"/>
      <c r="AY10" s="9"/>
      <c r="BE10" s="9"/>
      <c r="BK10" s="9"/>
      <c r="BQ10" s="9"/>
      <c r="BW10" s="9"/>
    </row>
    <row r="11" spans="1:79" x14ac:dyDescent="0.25">
      <c r="A11" t="s">
        <v>7</v>
      </c>
      <c r="C11" s="9"/>
      <c r="G11" s="3">
        <v>120</v>
      </c>
      <c r="I11" s="9"/>
      <c r="O11" s="9"/>
      <c r="U11" s="9"/>
      <c r="AA11" s="9"/>
      <c r="AG11" s="9"/>
      <c r="AM11" s="9"/>
      <c r="AS11" s="9"/>
      <c r="AY11" s="9"/>
      <c r="BE11" s="9"/>
      <c r="BK11" s="9"/>
      <c r="BQ11" s="9"/>
      <c r="BW11" s="9"/>
    </row>
    <row r="12" spans="1:79" ht="15" customHeight="1" x14ac:dyDescent="0.25">
      <c r="C12" s="9"/>
      <c r="I12" s="9"/>
      <c r="O12" s="9"/>
      <c r="U12" s="9"/>
      <c r="AA12" s="9"/>
      <c r="AG12" s="9"/>
      <c r="AM12" s="9"/>
      <c r="AS12" s="9"/>
      <c r="AY12" s="9"/>
      <c r="BE12" s="9"/>
      <c r="BK12" s="9"/>
      <c r="BQ12" s="9"/>
      <c r="BW12" s="9"/>
    </row>
    <row r="13" spans="1:79" ht="15" customHeight="1" x14ac:dyDescent="0.25">
      <c r="A13" t="s">
        <v>54</v>
      </c>
      <c r="C13" s="10">
        <v>0</v>
      </c>
      <c r="E13" s="7">
        <v>0</v>
      </c>
      <c r="G13" s="3">
        <f>C13*E13</f>
        <v>0</v>
      </c>
      <c r="I13" s="10">
        <v>0</v>
      </c>
      <c r="K13" s="7">
        <v>0</v>
      </c>
      <c r="M13" s="12">
        <f>I13*K13</f>
        <v>0</v>
      </c>
      <c r="O13" s="10"/>
      <c r="Q13" s="7"/>
      <c r="S13" s="12">
        <f>O13*Q13</f>
        <v>0</v>
      </c>
      <c r="U13" s="10">
        <v>6</v>
      </c>
      <c r="W13" s="7">
        <v>1</v>
      </c>
      <c r="Y13" s="12">
        <f>U13*W13</f>
        <v>6</v>
      </c>
      <c r="AA13" s="10">
        <v>6</v>
      </c>
      <c r="AC13" s="7">
        <v>0</v>
      </c>
      <c r="AE13" s="12">
        <f>AA13*AC13</f>
        <v>0</v>
      </c>
      <c r="AG13" s="10">
        <v>6</v>
      </c>
      <c r="AI13" s="7">
        <v>1</v>
      </c>
      <c r="AK13" s="12">
        <f>AG13*AI13</f>
        <v>6</v>
      </c>
      <c r="AM13" s="10">
        <v>6</v>
      </c>
      <c r="AO13" s="7">
        <v>0</v>
      </c>
      <c r="AQ13" s="12">
        <f>AM13*AO13</f>
        <v>0</v>
      </c>
      <c r="AS13" s="10">
        <v>6</v>
      </c>
      <c r="AU13" s="7">
        <v>0</v>
      </c>
      <c r="AW13" s="12">
        <f>AS13*AU13</f>
        <v>0</v>
      </c>
      <c r="AY13" s="10">
        <v>6</v>
      </c>
      <c r="BA13" s="7">
        <v>0</v>
      </c>
      <c r="BC13" s="12">
        <f>AY13*BA13</f>
        <v>0</v>
      </c>
      <c r="BE13" s="10">
        <v>6</v>
      </c>
      <c r="BG13" s="7">
        <v>0</v>
      </c>
      <c r="BI13" s="12">
        <f>BE13*BG13</f>
        <v>0</v>
      </c>
      <c r="BK13" s="10">
        <v>6</v>
      </c>
      <c r="BM13" s="7">
        <v>0</v>
      </c>
      <c r="BO13" s="12">
        <f>BK13*BM13</f>
        <v>0</v>
      </c>
      <c r="BQ13" s="10">
        <v>6</v>
      </c>
      <c r="BS13" s="7">
        <v>0</v>
      </c>
      <c r="BU13" s="12">
        <f>BQ13*BS13</f>
        <v>0</v>
      </c>
      <c r="BW13" s="10">
        <v>6</v>
      </c>
      <c r="BY13" s="7">
        <v>0</v>
      </c>
      <c r="CA13" s="12">
        <f>BW13*BY13</f>
        <v>0</v>
      </c>
    </row>
    <row r="14" spans="1:79" ht="15" customHeight="1" x14ac:dyDescent="0.25">
      <c r="C14" s="9"/>
      <c r="I14" s="9"/>
      <c r="O14" s="9"/>
      <c r="U14" s="9"/>
      <c r="AA14" s="9"/>
      <c r="AG14" s="9"/>
      <c r="AM14" s="9"/>
      <c r="AS14" s="9"/>
      <c r="AY14" s="9"/>
      <c r="BE14" s="9"/>
      <c r="BK14" s="9"/>
      <c r="BQ14" s="9"/>
      <c r="BW14" s="9"/>
    </row>
    <row r="15" spans="1:79" x14ac:dyDescent="0.25">
      <c r="A15" t="s">
        <v>23</v>
      </c>
      <c r="C15" s="9"/>
      <c r="G15" s="3">
        <v>0</v>
      </c>
      <c r="I15" s="9"/>
      <c r="M15" s="3">
        <v>130</v>
      </c>
      <c r="O15" s="9"/>
      <c r="S15" s="3">
        <v>130</v>
      </c>
      <c r="U15" s="9"/>
      <c r="Y15" s="3">
        <v>130</v>
      </c>
      <c r="AA15" s="9"/>
      <c r="AE15" s="3">
        <v>130</v>
      </c>
      <c r="AG15" s="9"/>
      <c r="AK15" s="3">
        <v>130</v>
      </c>
      <c r="AM15" s="9"/>
      <c r="AQ15" s="3">
        <v>130</v>
      </c>
      <c r="AS15" s="9"/>
      <c r="AW15" s="3">
        <v>130</v>
      </c>
      <c r="AY15" s="9"/>
      <c r="BC15" s="3">
        <v>130</v>
      </c>
      <c r="BE15" s="9"/>
      <c r="BI15" s="3">
        <v>130</v>
      </c>
      <c r="BK15" s="9"/>
      <c r="BO15" s="3">
        <v>65</v>
      </c>
      <c r="BQ15" s="9"/>
      <c r="BU15" s="3">
        <v>65</v>
      </c>
      <c r="BW15" s="9"/>
      <c r="CA15" s="3">
        <v>65</v>
      </c>
    </row>
    <row r="16" spans="1:79" x14ac:dyDescent="0.25">
      <c r="A16" t="s">
        <v>24</v>
      </c>
      <c r="C16" s="9">
        <v>0</v>
      </c>
      <c r="E16" s="7">
        <v>0</v>
      </c>
      <c r="G16" s="11">
        <f>C16*E16</f>
        <v>0</v>
      </c>
      <c r="H16" s="13"/>
      <c r="I16" s="14">
        <v>0.18</v>
      </c>
      <c r="J16" s="13"/>
      <c r="K16" s="15">
        <v>97</v>
      </c>
      <c r="L16" s="13"/>
      <c r="M16" s="11">
        <f>I16*K16</f>
        <v>17.46</v>
      </c>
      <c r="N16" s="13"/>
      <c r="O16" s="14">
        <v>0.18</v>
      </c>
      <c r="P16" s="13"/>
      <c r="Q16" s="15">
        <v>74</v>
      </c>
      <c r="R16" s="13"/>
      <c r="S16" s="11">
        <f>O16*Q16</f>
        <v>13.32</v>
      </c>
      <c r="T16" s="13"/>
      <c r="U16" s="14">
        <v>0.18</v>
      </c>
      <c r="V16" s="13"/>
      <c r="W16" s="15">
        <v>106</v>
      </c>
      <c r="X16" s="13"/>
      <c r="Y16" s="11">
        <f>U16*W16</f>
        <v>19.079999999999998</v>
      </c>
      <c r="Z16" s="13"/>
      <c r="AA16" s="14">
        <v>0.18</v>
      </c>
      <c r="AB16" s="13"/>
      <c r="AC16" s="15">
        <v>112</v>
      </c>
      <c r="AD16" s="13"/>
      <c r="AE16" s="11">
        <f>AA16*AC16</f>
        <v>20.16</v>
      </c>
      <c r="AF16" s="13"/>
      <c r="AG16" s="14">
        <v>0.18</v>
      </c>
      <c r="AH16" s="13"/>
      <c r="AI16" s="15">
        <v>84</v>
      </c>
      <c r="AJ16" s="13"/>
      <c r="AK16" s="11">
        <f>AG16*AI16</f>
        <v>15.12</v>
      </c>
      <c r="AM16" s="14">
        <v>0.18</v>
      </c>
      <c r="AN16" s="13"/>
      <c r="AO16" s="15">
        <v>95</v>
      </c>
      <c r="AP16" s="13"/>
      <c r="AQ16" s="11">
        <f>AM16*AO16</f>
        <v>17.099999999999998</v>
      </c>
      <c r="AS16" s="14">
        <v>0.18</v>
      </c>
      <c r="AT16" s="13"/>
      <c r="AU16" s="15">
        <v>107</v>
      </c>
      <c r="AV16" s="13"/>
      <c r="AW16" s="11">
        <f>AS16*AU16</f>
        <v>19.259999999999998</v>
      </c>
      <c r="AY16" s="14">
        <v>0.18</v>
      </c>
      <c r="AZ16" s="13"/>
      <c r="BA16" s="15">
        <v>83</v>
      </c>
      <c r="BB16" s="13"/>
      <c r="BC16" s="11">
        <f>AY16*BA16</f>
        <v>14.94</v>
      </c>
      <c r="BE16" s="14">
        <v>0.18</v>
      </c>
      <c r="BF16" s="13"/>
      <c r="BG16" s="15">
        <v>80</v>
      </c>
      <c r="BH16" s="13"/>
      <c r="BI16" s="11">
        <f>BE16*BG16</f>
        <v>14.399999999999999</v>
      </c>
      <c r="BK16" s="14">
        <v>0.18</v>
      </c>
      <c r="BL16" s="13"/>
      <c r="BM16" s="15">
        <v>122</v>
      </c>
      <c r="BN16" s="13"/>
      <c r="BO16" s="11">
        <f>BK16*BM16</f>
        <v>21.96</v>
      </c>
      <c r="BQ16" s="14">
        <v>0.18</v>
      </c>
      <c r="BR16" s="13"/>
      <c r="BS16" s="15">
        <v>93</v>
      </c>
      <c r="BT16" s="13"/>
      <c r="BU16" s="11">
        <f>BQ16*BS16</f>
        <v>16.739999999999998</v>
      </c>
      <c r="BW16" s="14">
        <v>0.18</v>
      </c>
      <c r="BX16" s="13"/>
      <c r="BY16" s="15">
        <v>84</v>
      </c>
      <c r="BZ16" s="13"/>
      <c r="CA16" s="11">
        <f>BW16*BY16</f>
        <v>15.12</v>
      </c>
    </row>
    <row r="17" spans="1:79" x14ac:dyDescent="0.25">
      <c r="A17" t="s">
        <v>56</v>
      </c>
      <c r="C17" s="9"/>
      <c r="E17" s="7"/>
      <c r="G17" s="4">
        <v>0</v>
      </c>
      <c r="I17" s="9"/>
      <c r="K17" s="7"/>
      <c r="M17" s="4">
        <v>0</v>
      </c>
      <c r="O17" s="9"/>
      <c r="Q17" s="7"/>
      <c r="S17" s="4">
        <v>0</v>
      </c>
      <c r="U17" s="9"/>
      <c r="W17" s="7"/>
      <c r="Y17" s="4">
        <v>0</v>
      </c>
      <c r="AA17" s="9"/>
      <c r="AC17" s="7"/>
      <c r="AE17" s="4">
        <v>0</v>
      </c>
      <c r="AG17" s="9"/>
      <c r="AI17" s="7"/>
      <c r="AK17" s="4">
        <v>126</v>
      </c>
      <c r="AM17" s="9"/>
      <c r="AO17" s="7"/>
      <c r="AQ17" s="4">
        <v>126</v>
      </c>
      <c r="AS17" s="9"/>
      <c r="AU17" s="7"/>
      <c r="AW17" s="4">
        <v>126</v>
      </c>
      <c r="AY17" s="9"/>
      <c r="BA17" s="7"/>
      <c r="BC17" s="4">
        <v>126</v>
      </c>
      <c r="BE17" s="9"/>
      <c r="BG17" s="7"/>
      <c r="BI17" s="4">
        <v>126</v>
      </c>
      <c r="BK17" s="9"/>
      <c r="BM17" s="7"/>
      <c r="BO17" s="4"/>
      <c r="BQ17" s="9"/>
      <c r="BS17" s="7"/>
      <c r="BU17" s="4"/>
      <c r="BW17" s="9"/>
      <c r="BY17" s="7"/>
      <c r="CA17" s="4"/>
    </row>
    <row r="18" spans="1:79" x14ac:dyDescent="0.25">
      <c r="A18" t="s">
        <v>25</v>
      </c>
      <c r="C18" s="9"/>
      <c r="E18" s="7"/>
      <c r="G18" s="3">
        <f>SUM(G15:G17)</f>
        <v>0</v>
      </c>
      <c r="I18" s="9"/>
      <c r="K18" s="7"/>
      <c r="M18" s="3">
        <f>SUM(M15:M17)</f>
        <v>147.46</v>
      </c>
      <c r="O18" s="9"/>
      <c r="Q18" s="7"/>
      <c r="S18" s="3">
        <f>SUM(S15:S17)</f>
        <v>143.32</v>
      </c>
      <c r="U18" s="9"/>
      <c r="W18" s="7"/>
      <c r="Y18" s="3">
        <f>SUM(Y15:Y17)</f>
        <v>149.07999999999998</v>
      </c>
      <c r="AA18" s="9"/>
      <c r="AC18" s="7"/>
      <c r="AE18" s="3">
        <f>SUM(AE15:AE17)</f>
        <v>150.16</v>
      </c>
      <c r="AG18" s="9"/>
      <c r="AI18" s="7"/>
      <c r="AK18" s="3">
        <f>SUM(AK15:AK17)</f>
        <v>271.12</v>
      </c>
      <c r="AM18" s="9"/>
      <c r="AO18" s="7"/>
      <c r="AQ18" s="3">
        <f>SUM(AQ15:AQ17)</f>
        <v>273.10000000000002</v>
      </c>
      <c r="AS18" s="9"/>
      <c r="AU18" s="7"/>
      <c r="AW18" s="3">
        <f>SUM(AW15:AW17)</f>
        <v>275.26</v>
      </c>
      <c r="AY18" s="9"/>
      <c r="BA18" s="7"/>
      <c r="BC18" s="3">
        <f>SUM(BC15:BC17)</f>
        <v>270.94</v>
      </c>
      <c r="BE18" s="9"/>
      <c r="BG18" s="7"/>
      <c r="BI18" s="3">
        <f>SUM(BI15:BI17)</f>
        <v>270.39999999999998</v>
      </c>
      <c r="BK18" s="9"/>
      <c r="BM18" s="7"/>
      <c r="BO18" s="3">
        <f>SUM(BO15:BO17)</f>
        <v>86.960000000000008</v>
      </c>
      <c r="BQ18" s="9"/>
      <c r="BS18" s="7"/>
      <c r="BU18" s="3">
        <f>SUM(BU15:BU17)</f>
        <v>81.739999999999995</v>
      </c>
      <c r="BW18" s="9"/>
      <c r="BY18" s="7"/>
      <c r="CA18" s="3">
        <f>SUM(CA15:CA17)</f>
        <v>80.12</v>
      </c>
    </row>
    <row r="19" spans="1:79" ht="15" customHeight="1" x14ac:dyDescent="0.25">
      <c r="C19" s="9"/>
      <c r="E19" s="7"/>
      <c r="G19" s="3"/>
      <c r="I19" s="9"/>
      <c r="K19" s="7"/>
      <c r="M19" s="3"/>
      <c r="O19" s="9"/>
      <c r="Q19" s="7"/>
      <c r="S19" s="3"/>
      <c r="U19" s="9"/>
      <c r="W19" s="7"/>
      <c r="Y19" s="3"/>
      <c r="AA19" s="9"/>
      <c r="AC19" s="7"/>
      <c r="AE19" s="3"/>
      <c r="AG19" s="9"/>
      <c r="AI19" s="7"/>
      <c r="AK19" s="3"/>
      <c r="AM19" s="9"/>
      <c r="AO19" s="7"/>
      <c r="AQ19" s="3"/>
      <c r="AS19" s="9"/>
      <c r="AU19" s="7"/>
      <c r="AW19" s="3"/>
      <c r="AY19" s="9"/>
      <c r="BA19" s="7"/>
      <c r="BC19" s="3"/>
      <c r="BE19" s="9"/>
      <c r="BG19" s="7"/>
      <c r="BI19" s="3"/>
      <c r="BK19" s="9"/>
      <c r="BM19" s="7"/>
      <c r="BO19" s="3"/>
      <c r="BQ19" s="9"/>
      <c r="BS19" s="7"/>
      <c r="BU19" s="3"/>
      <c r="BW19" s="9"/>
      <c r="BY19" s="7"/>
      <c r="CA19" s="3"/>
    </row>
    <row r="20" spans="1:79" x14ac:dyDescent="0.25">
      <c r="A20" t="s">
        <v>27</v>
      </c>
      <c r="C20" s="9"/>
      <c r="E20" s="7"/>
      <c r="G20" s="3">
        <v>0</v>
      </c>
      <c r="I20" s="9"/>
      <c r="K20" s="7"/>
      <c r="M20" s="3">
        <v>65</v>
      </c>
      <c r="O20" s="9"/>
      <c r="Q20" s="7"/>
      <c r="S20" s="3">
        <v>65</v>
      </c>
      <c r="U20" s="9"/>
      <c r="W20" s="7"/>
      <c r="Y20" s="3">
        <v>65</v>
      </c>
      <c r="AA20" s="9"/>
      <c r="AC20" s="7"/>
      <c r="AE20" s="3">
        <v>65</v>
      </c>
      <c r="AG20" s="9"/>
      <c r="AI20" s="7"/>
      <c r="AK20" s="3">
        <v>32</v>
      </c>
      <c r="AM20" s="9"/>
      <c r="AO20" s="7"/>
      <c r="AQ20" s="3">
        <v>32</v>
      </c>
      <c r="AS20" s="9"/>
      <c r="AU20" s="7"/>
      <c r="AW20" s="3">
        <v>32</v>
      </c>
      <c r="AY20" s="9"/>
      <c r="BA20" s="7"/>
      <c r="BC20" s="3">
        <v>32</v>
      </c>
      <c r="BE20" s="9"/>
      <c r="BG20" s="7"/>
      <c r="BI20" s="3">
        <v>32</v>
      </c>
      <c r="BK20" s="9"/>
      <c r="BM20" s="7"/>
      <c r="BO20" s="3">
        <v>32</v>
      </c>
      <c r="BQ20" s="9"/>
      <c r="BS20" s="7"/>
      <c r="BU20" s="3">
        <v>32</v>
      </c>
      <c r="BW20" s="9"/>
      <c r="BY20" s="7"/>
      <c r="CA20" s="3">
        <v>32</v>
      </c>
    </row>
    <row r="21" spans="1:79" x14ac:dyDescent="0.25">
      <c r="A21" t="s">
        <v>26</v>
      </c>
      <c r="C21" s="10">
        <v>0</v>
      </c>
      <c r="E21" s="7">
        <v>0</v>
      </c>
      <c r="G21" s="3">
        <f>C21*E21</f>
        <v>0</v>
      </c>
      <c r="I21" s="10">
        <v>2.8400000000000002E-2</v>
      </c>
      <c r="K21" s="7">
        <v>97</v>
      </c>
      <c r="M21" s="3">
        <f>I21*K21</f>
        <v>2.7548000000000004</v>
      </c>
      <c r="O21" s="10">
        <v>2.8400000000000002E-2</v>
      </c>
      <c r="Q21" s="7">
        <v>74</v>
      </c>
      <c r="S21" s="3">
        <f>O21*Q21</f>
        <v>2.1015999999999999</v>
      </c>
      <c r="U21" s="10">
        <v>2.8400000000000002E-2</v>
      </c>
      <c r="W21" s="7">
        <v>106</v>
      </c>
      <c r="Y21" s="3">
        <f>U21*W21</f>
        <v>3.0104000000000002</v>
      </c>
      <c r="AA21" s="10">
        <v>2.8400000000000002E-2</v>
      </c>
      <c r="AC21" s="7">
        <v>112</v>
      </c>
      <c r="AE21" s="3">
        <f>AA21*AC21</f>
        <v>3.1808000000000001</v>
      </c>
      <c r="AG21" s="10">
        <v>2.8400000000000002E-2</v>
      </c>
      <c r="AI21" s="7">
        <v>84</v>
      </c>
      <c r="AK21" s="3">
        <f>AG21*AI21</f>
        <v>2.3856000000000002</v>
      </c>
      <c r="AM21" s="10">
        <v>2.8400000000000002E-2</v>
      </c>
      <c r="AO21" s="7">
        <v>95</v>
      </c>
      <c r="AQ21" s="3">
        <f>AM21*AO21</f>
        <v>2.698</v>
      </c>
      <c r="AS21" s="10">
        <v>2.8400000000000002E-2</v>
      </c>
      <c r="AU21" s="7">
        <v>107</v>
      </c>
      <c r="AW21" s="3">
        <f>AS21*AU21</f>
        <v>3.0388000000000002</v>
      </c>
      <c r="AY21" s="10">
        <v>2.8400000000000002E-2</v>
      </c>
      <c r="BA21" s="7">
        <v>83</v>
      </c>
      <c r="BC21" s="3">
        <f>AY21*BA21</f>
        <v>2.3572000000000002</v>
      </c>
      <c r="BE21" s="10">
        <v>2.8400000000000002E-2</v>
      </c>
      <c r="BG21" s="7">
        <v>80</v>
      </c>
      <c r="BI21" s="3">
        <f>BE21*BG21</f>
        <v>2.2720000000000002</v>
      </c>
      <c r="BK21" s="10">
        <v>2.8400000000000002E-2</v>
      </c>
      <c r="BM21" s="7">
        <v>122</v>
      </c>
      <c r="BO21" s="3">
        <f>BK21*BM21</f>
        <v>3.4648000000000003</v>
      </c>
      <c r="BQ21" s="10">
        <v>2.8400000000000002E-2</v>
      </c>
      <c r="BS21" s="7">
        <v>93</v>
      </c>
      <c r="BU21" s="3">
        <f>BQ21*BS21</f>
        <v>2.6412</v>
      </c>
      <c r="BW21" s="10">
        <v>2.8400000000000002E-2</v>
      </c>
      <c r="BY21" s="7">
        <v>84</v>
      </c>
      <c r="CA21" s="3">
        <f>BW21*BY21</f>
        <v>2.3856000000000002</v>
      </c>
    </row>
    <row r="22" spans="1:79" x14ac:dyDescent="0.25">
      <c r="A22" t="s">
        <v>28</v>
      </c>
      <c r="C22" s="10">
        <v>0</v>
      </c>
      <c r="E22" s="7">
        <v>0</v>
      </c>
      <c r="G22" s="11">
        <f>C22*E22</f>
        <v>0</v>
      </c>
      <c r="I22" s="10">
        <v>2.0999999999999999E-3</v>
      </c>
      <c r="K22" s="7">
        <v>8148</v>
      </c>
      <c r="M22" s="11">
        <f>I22*K22</f>
        <v>17.110799999999998</v>
      </c>
      <c r="O22" s="10">
        <v>2.0999999999999999E-3</v>
      </c>
      <c r="Q22" s="7">
        <v>6216</v>
      </c>
      <c r="S22" s="11">
        <f>O22*Q22</f>
        <v>13.053599999999999</v>
      </c>
      <c r="U22" s="10">
        <v>2.0999999999999999E-3</v>
      </c>
      <c r="W22" s="7">
        <v>8904</v>
      </c>
      <c r="Y22" s="11">
        <f>U22*W22</f>
        <v>18.698399999999999</v>
      </c>
      <c r="AA22" s="10">
        <v>2.0999999999999999E-3</v>
      </c>
      <c r="AC22" s="7">
        <v>9408</v>
      </c>
      <c r="AE22" s="11">
        <f>AA22*AC22</f>
        <v>19.756799999999998</v>
      </c>
      <c r="AG22" s="10">
        <v>2.0999999999999999E-3</v>
      </c>
      <c r="AI22" s="7">
        <v>7056</v>
      </c>
      <c r="AK22" s="11">
        <f>AG22*AI22</f>
        <v>14.817599999999999</v>
      </c>
      <c r="AM22" s="10">
        <v>2.0999999999999999E-3</v>
      </c>
      <c r="AO22" s="7">
        <v>7980</v>
      </c>
      <c r="AQ22" s="11">
        <f>AM22*AO22</f>
        <v>16.757999999999999</v>
      </c>
      <c r="AS22" s="10">
        <v>2.0999999999999999E-3</v>
      </c>
      <c r="AU22" s="7">
        <v>8988</v>
      </c>
      <c r="AW22" s="11">
        <f>AS22*AU22</f>
        <v>18.8748</v>
      </c>
      <c r="AY22" s="10">
        <v>2.0999999999999999E-3</v>
      </c>
      <c r="BA22" s="7">
        <v>6972</v>
      </c>
      <c r="BC22" s="11">
        <f>AY22*BA22</f>
        <v>14.6412</v>
      </c>
      <c r="BE22" s="10">
        <v>2.0999999999999999E-3</v>
      </c>
      <c r="BG22" s="7">
        <v>6720</v>
      </c>
      <c r="BI22" s="11">
        <f>BE22*BG22</f>
        <v>14.111999999999998</v>
      </c>
      <c r="BK22" s="10">
        <v>2.0999999999999999E-3</v>
      </c>
      <c r="BM22" s="7">
        <v>10248</v>
      </c>
      <c r="BO22" s="11">
        <f>BK22*BM22</f>
        <v>21.520799999999998</v>
      </c>
      <c r="BQ22" s="10">
        <v>2.0999999999999999E-3</v>
      </c>
      <c r="BS22" s="7">
        <v>7812</v>
      </c>
      <c r="BU22" s="11">
        <f>BQ22*BS22</f>
        <v>16.405200000000001</v>
      </c>
      <c r="BW22" s="10">
        <v>2.0999999999999999E-3</v>
      </c>
      <c r="BY22" s="7">
        <v>7056</v>
      </c>
      <c r="CA22" s="11">
        <f>BW22*BY22</f>
        <v>14.817599999999999</v>
      </c>
    </row>
    <row r="23" spans="1:79" x14ac:dyDescent="0.25">
      <c r="A23" t="s">
        <v>71</v>
      </c>
      <c r="C23" s="10"/>
      <c r="E23" s="7"/>
      <c r="G23" s="4">
        <v>0</v>
      </c>
      <c r="I23" s="10"/>
      <c r="K23" s="7"/>
      <c r="M23" s="4">
        <v>0</v>
      </c>
      <c r="O23" s="10"/>
      <c r="Q23" s="7"/>
      <c r="S23" s="4">
        <v>0</v>
      </c>
      <c r="U23" s="10"/>
      <c r="W23" s="7"/>
      <c r="Y23" s="4">
        <v>0</v>
      </c>
      <c r="AA23" s="10"/>
      <c r="AC23" s="7"/>
      <c r="AE23" s="4">
        <v>0</v>
      </c>
      <c r="AG23" s="10"/>
      <c r="AI23" s="7"/>
      <c r="AK23" s="4">
        <v>0</v>
      </c>
      <c r="AM23" s="10"/>
      <c r="AO23" s="7"/>
      <c r="AQ23" s="4">
        <v>0</v>
      </c>
      <c r="AS23" s="10"/>
      <c r="AU23" s="7"/>
      <c r="AW23" s="4">
        <v>0</v>
      </c>
      <c r="AY23" s="10"/>
      <c r="BA23" s="7"/>
      <c r="BC23" s="4">
        <v>0</v>
      </c>
      <c r="BE23" s="10">
        <v>1.25</v>
      </c>
      <c r="BG23" s="7">
        <v>1</v>
      </c>
      <c r="BI23" s="4">
        <f>BE23*BG23</f>
        <v>1.25</v>
      </c>
      <c r="BK23" s="10">
        <v>1.25</v>
      </c>
      <c r="BM23" s="7"/>
      <c r="BO23" s="4">
        <f>BK23*BM23</f>
        <v>0</v>
      </c>
      <c r="BQ23" s="10">
        <v>1.25</v>
      </c>
      <c r="BS23" s="7"/>
      <c r="BU23" s="4">
        <f>BQ23*BS23</f>
        <v>0</v>
      </c>
      <c r="BW23" s="10">
        <v>1.25</v>
      </c>
      <c r="BY23" s="7"/>
      <c r="CA23" s="4">
        <f>BW23*BY23</f>
        <v>0</v>
      </c>
    </row>
    <row r="24" spans="1:79" x14ac:dyDescent="0.25">
      <c r="A24" t="s">
        <v>29</v>
      </c>
      <c r="C24" s="9"/>
      <c r="E24" s="7"/>
      <c r="G24" s="3">
        <f>SUM(G20:G23)</f>
        <v>0</v>
      </c>
      <c r="I24" s="9"/>
      <c r="K24" s="7"/>
      <c r="M24" s="3">
        <f>SUM(M20:M23)</f>
        <v>84.865600000000001</v>
      </c>
      <c r="O24" s="9"/>
      <c r="Q24" s="7"/>
      <c r="S24" s="3">
        <f>SUM(S20:S23)</f>
        <v>80.155200000000008</v>
      </c>
      <c r="U24" s="9"/>
      <c r="W24" s="7"/>
      <c r="Y24" s="3">
        <f>SUM(Y20:Y23)</f>
        <v>86.708799999999997</v>
      </c>
      <c r="AA24" s="9"/>
      <c r="AC24" s="7"/>
      <c r="AE24" s="3">
        <f>SUM(AE20:AE23)</f>
        <v>87.937600000000003</v>
      </c>
      <c r="AG24" s="9"/>
      <c r="AI24" s="7"/>
      <c r="AK24" s="3">
        <f>SUM(AK20:AK23)</f>
        <v>49.203199999999995</v>
      </c>
      <c r="AM24" s="9"/>
      <c r="AO24" s="7"/>
      <c r="AQ24" s="3">
        <f>SUM(AQ20:AQ23)</f>
        <v>51.456000000000003</v>
      </c>
      <c r="AS24" s="9"/>
      <c r="AU24" s="7"/>
      <c r="AW24" s="3">
        <f>SUM(AW20:AW23)</f>
        <v>53.913600000000002</v>
      </c>
      <c r="AY24" s="9"/>
      <c r="BA24" s="7"/>
      <c r="BC24" s="3">
        <f>SUM(BC20:BC23)</f>
        <v>48.998399999999997</v>
      </c>
      <c r="BE24" s="9"/>
      <c r="BG24" s="7"/>
      <c r="BI24" s="3">
        <f>SUM(BI20:BI23)</f>
        <v>49.634</v>
      </c>
      <c r="BK24" s="9"/>
      <c r="BM24" s="7"/>
      <c r="BO24" s="3">
        <f>SUM(BO20:BO23)</f>
        <v>56.985599999999991</v>
      </c>
      <c r="BQ24" s="9"/>
      <c r="BS24" s="7"/>
      <c r="BU24" s="3">
        <f>SUM(BU20:BU23)</f>
        <v>51.046399999999998</v>
      </c>
      <c r="BW24" s="9"/>
      <c r="BY24" s="7"/>
      <c r="CA24" s="3">
        <f>SUM(CA20:CA23)</f>
        <v>49.203199999999995</v>
      </c>
    </row>
    <row r="25" spans="1:79" ht="15" customHeight="1" x14ac:dyDescent="0.25">
      <c r="C25" s="9"/>
      <c r="E25" s="7"/>
      <c r="G25" s="3"/>
      <c r="I25" s="9"/>
      <c r="K25" s="7"/>
      <c r="M25" s="3"/>
      <c r="O25" s="9"/>
      <c r="Q25" s="7"/>
      <c r="S25" s="3"/>
      <c r="U25" s="9"/>
      <c r="W25" s="7"/>
      <c r="Y25" s="3"/>
      <c r="AA25" s="9"/>
      <c r="AC25" s="7"/>
      <c r="AE25" s="3"/>
      <c r="AG25" s="9"/>
      <c r="AI25" s="7"/>
      <c r="AK25" s="3"/>
      <c r="AM25" s="9"/>
      <c r="AO25" s="7"/>
      <c r="AQ25" s="3"/>
      <c r="AS25" s="9"/>
      <c r="AU25" s="7"/>
      <c r="AW25" s="3"/>
      <c r="AY25" s="9"/>
      <c r="BA25" s="7"/>
      <c r="BC25" s="3"/>
      <c r="BE25" s="9"/>
      <c r="BG25" s="7"/>
      <c r="BI25" s="3"/>
      <c r="BK25" s="9"/>
      <c r="BM25" s="7"/>
      <c r="BO25" s="3"/>
      <c r="BQ25" s="9"/>
      <c r="BS25" s="7"/>
      <c r="BU25" s="3"/>
      <c r="BW25" s="9"/>
      <c r="BY25" s="7"/>
      <c r="CA25" s="3"/>
    </row>
    <row r="26" spans="1:79" x14ac:dyDescent="0.25">
      <c r="A26" t="s">
        <v>30</v>
      </c>
      <c r="C26" s="9"/>
      <c r="E26" s="7"/>
      <c r="G26" s="3">
        <v>0</v>
      </c>
      <c r="I26" s="9"/>
      <c r="K26" s="7"/>
      <c r="M26" s="3">
        <v>120</v>
      </c>
      <c r="O26" s="9"/>
      <c r="Q26" s="7"/>
      <c r="S26" s="3">
        <v>120</v>
      </c>
      <c r="U26" s="9"/>
      <c r="W26" s="7"/>
      <c r="Y26" s="3">
        <v>120</v>
      </c>
      <c r="AA26" s="9"/>
      <c r="AC26" s="7"/>
      <c r="AE26" s="3">
        <v>120</v>
      </c>
      <c r="AG26" s="9"/>
      <c r="AI26" s="7"/>
      <c r="AK26" s="3">
        <v>60</v>
      </c>
      <c r="AM26" s="9"/>
      <c r="AO26" s="7"/>
      <c r="AQ26" s="3">
        <v>60</v>
      </c>
      <c r="AS26" s="9"/>
      <c r="AU26" s="7"/>
      <c r="AW26" s="3">
        <v>60</v>
      </c>
      <c r="AY26" s="9"/>
      <c r="BA26" s="7"/>
      <c r="BC26" s="3">
        <v>60</v>
      </c>
      <c r="BE26" s="9"/>
      <c r="BG26" s="7"/>
      <c r="BI26" s="3">
        <v>60</v>
      </c>
      <c r="BK26" s="9"/>
      <c r="BM26" s="7"/>
      <c r="BO26" s="3">
        <v>60</v>
      </c>
      <c r="BQ26" s="9"/>
      <c r="BS26" s="7"/>
      <c r="BU26" s="3">
        <v>60</v>
      </c>
      <c r="BW26" s="9"/>
      <c r="BY26" s="7"/>
      <c r="CA26" s="3">
        <v>60</v>
      </c>
    </row>
    <row r="27" spans="1:79" x14ac:dyDescent="0.25">
      <c r="A27" t="s">
        <v>31</v>
      </c>
      <c r="C27" s="9"/>
      <c r="E27" s="7">
        <v>0</v>
      </c>
      <c r="G27" s="3">
        <f>C27*E27</f>
        <v>0</v>
      </c>
      <c r="I27" s="9"/>
      <c r="K27" s="7">
        <v>96</v>
      </c>
      <c r="M27" s="3">
        <f>I27*K27</f>
        <v>0</v>
      </c>
      <c r="O27" s="9"/>
      <c r="Q27" s="7">
        <v>74</v>
      </c>
      <c r="S27" s="3">
        <f>O27*Q27</f>
        <v>0</v>
      </c>
      <c r="U27" s="9"/>
      <c r="W27" s="7">
        <v>106</v>
      </c>
      <c r="Y27" s="3">
        <f>U27*W27</f>
        <v>0</v>
      </c>
      <c r="AA27" s="9"/>
      <c r="AC27" s="7">
        <v>112</v>
      </c>
      <c r="AE27" s="3">
        <f>AA27*AC27</f>
        <v>0</v>
      </c>
      <c r="AG27" s="9">
        <v>0.05</v>
      </c>
      <c r="AI27" s="7">
        <v>84</v>
      </c>
      <c r="AK27" s="3">
        <f>AG27*AI27</f>
        <v>4.2</v>
      </c>
      <c r="AM27" s="9">
        <v>0.05</v>
      </c>
      <c r="AO27" s="7">
        <v>95</v>
      </c>
      <c r="AQ27" s="3">
        <f>AM27*AO27</f>
        <v>4.75</v>
      </c>
      <c r="AS27" s="9">
        <v>0.05</v>
      </c>
      <c r="AU27" s="7">
        <v>107</v>
      </c>
      <c r="AW27" s="3">
        <f>AS27*AU27</f>
        <v>5.3500000000000005</v>
      </c>
      <c r="AY27" s="9">
        <v>0.05</v>
      </c>
      <c r="BA27" s="7">
        <v>83</v>
      </c>
      <c r="BC27" s="3">
        <f>AY27*BA27</f>
        <v>4.1500000000000004</v>
      </c>
      <c r="BE27" s="9">
        <v>0.05</v>
      </c>
      <c r="BG27" s="7">
        <v>80</v>
      </c>
      <c r="BI27" s="3">
        <f>BE27*BG27</f>
        <v>4</v>
      </c>
      <c r="BK27" s="9">
        <v>0.05</v>
      </c>
      <c r="BM27" s="7">
        <v>122</v>
      </c>
      <c r="BO27" s="3">
        <f>BK27*BM27</f>
        <v>6.1000000000000005</v>
      </c>
      <c r="BQ27" s="9">
        <v>0.05</v>
      </c>
      <c r="BS27" s="7">
        <v>93</v>
      </c>
      <c r="BU27" s="3">
        <f>BQ27*BS27</f>
        <v>4.6500000000000004</v>
      </c>
      <c r="BW27" s="9">
        <v>0.05</v>
      </c>
      <c r="BY27" s="7">
        <v>84</v>
      </c>
      <c r="CA27" s="3">
        <f>BW27*BY27</f>
        <v>4.2</v>
      </c>
    </row>
    <row r="28" spans="1:79" x14ac:dyDescent="0.25">
      <c r="A28" t="s">
        <v>40</v>
      </c>
      <c r="C28" s="9">
        <v>0</v>
      </c>
      <c r="E28" s="7">
        <v>0</v>
      </c>
      <c r="G28" s="4">
        <f>C28*E28</f>
        <v>0</v>
      </c>
      <c r="I28" s="9">
        <v>0.05</v>
      </c>
      <c r="K28" s="7">
        <v>1500</v>
      </c>
      <c r="M28" s="4">
        <f>I28*K28</f>
        <v>75</v>
      </c>
      <c r="O28" s="9">
        <v>0.05</v>
      </c>
      <c r="Q28" s="7">
        <v>1500</v>
      </c>
      <c r="S28" s="4">
        <f>O28*Q28</f>
        <v>75</v>
      </c>
      <c r="U28" s="9">
        <v>0.05</v>
      </c>
      <c r="W28" s="7">
        <v>1500</v>
      </c>
      <c r="Y28" s="4">
        <f>U28*W28</f>
        <v>75</v>
      </c>
      <c r="AA28" s="9">
        <v>0.05</v>
      </c>
      <c r="AC28" s="7">
        <v>1500</v>
      </c>
      <c r="AE28" s="4">
        <f>AA28*AC28</f>
        <v>75</v>
      </c>
      <c r="AG28" s="9"/>
      <c r="AI28" s="7"/>
      <c r="AK28" s="4">
        <f>AG28*AI28</f>
        <v>0</v>
      </c>
      <c r="AM28" s="9"/>
      <c r="AO28" s="7"/>
      <c r="AQ28" s="4">
        <f>AM28*AO28</f>
        <v>0</v>
      </c>
      <c r="AS28" s="9"/>
      <c r="AU28" s="7"/>
      <c r="AW28" s="4">
        <f>AS28*AU28</f>
        <v>0</v>
      </c>
      <c r="AY28" s="9"/>
      <c r="BA28" s="7"/>
      <c r="BC28" s="4">
        <f>AY28*BA28</f>
        <v>0</v>
      </c>
      <c r="BE28" s="9"/>
      <c r="BG28" s="7"/>
      <c r="BI28" s="4">
        <f>BE28*BG28</f>
        <v>0</v>
      </c>
      <c r="BK28" s="9"/>
      <c r="BM28" s="7"/>
      <c r="BO28" s="4">
        <f>BK28*BM28</f>
        <v>0</v>
      </c>
      <c r="BQ28" s="9"/>
      <c r="BS28" s="7"/>
      <c r="BU28" s="4">
        <f>BQ28*BS28</f>
        <v>0</v>
      </c>
      <c r="BW28" s="9"/>
      <c r="BY28" s="7"/>
      <c r="CA28" s="4">
        <f>BW28*BY28</f>
        <v>0</v>
      </c>
    </row>
    <row r="29" spans="1:79" x14ac:dyDescent="0.25">
      <c r="A29" t="s">
        <v>32</v>
      </c>
      <c r="C29" s="9"/>
      <c r="E29" s="7"/>
      <c r="G29" s="3">
        <f>SUM(G26:G28)</f>
        <v>0</v>
      </c>
      <c r="I29" s="9"/>
      <c r="K29" s="7"/>
      <c r="M29" s="3">
        <f>SUM(M26:M28)</f>
        <v>195</v>
      </c>
      <c r="O29" s="9"/>
      <c r="Q29" s="7"/>
      <c r="S29" s="3">
        <f>SUM(S26:S28)</f>
        <v>195</v>
      </c>
      <c r="U29" s="9"/>
      <c r="W29" s="7"/>
      <c r="Y29" s="3">
        <f>SUM(Y26:Y28)</f>
        <v>195</v>
      </c>
      <c r="AA29" s="9"/>
      <c r="AC29" s="7"/>
      <c r="AE29" s="3">
        <f>SUM(AE26:AE28)</f>
        <v>195</v>
      </c>
      <c r="AG29" s="9"/>
      <c r="AI29" s="7"/>
      <c r="AK29" s="3">
        <f>SUM(AK26:AK28)</f>
        <v>64.2</v>
      </c>
      <c r="AM29" s="9"/>
      <c r="AO29" s="7"/>
      <c r="AQ29" s="3">
        <f>SUM(AQ26:AQ28)</f>
        <v>64.75</v>
      </c>
      <c r="AS29" s="9"/>
      <c r="AU29" s="7"/>
      <c r="AW29" s="3">
        <f>SUM(AW26:AW28)</f>
        <v>65.349999999999994</v>
      </c>
      <c r="AY29" s="9"/>
      <c r="BA29" s="7"/>
      <c r="BC29" s="3">
        <f>SUM(BC26:BC28)</f>
        <v>64.150000000000006</v>
      </c>
      <c r="BE29" s="9"/>
      <c r="BG29" s="7"/>
      <c r="BI29" s="3">
        <f>SUM(BI26:BI28)</f>
        <v>64</v>
      </c>
      <c r="BK29" s="9"/>
      <c r="BM29" s="7"/>
      <c r="BO29" s="3">
        <f>SUM(BO26:BO28)</f>
        <v>66.099999999999994</v>
      </c>
      <c r="BQ29" s="9"/>
      <c r="BS29" s="7"/>
      <c r="BU29" s="3">
        <f>SUM(BU26:BU28)</f>
        <v>64.650000000000006</v>
      </c>
      <c r="BW29" s="9"/>
      <c r="BY29" s="7"/>
      <c r="CA29" s="3">
        <f>SUM(CA26:CA28)</f>
        <v>64.2</v>
      </c>
    </row>
    <row r="30" spans="1:79" ht="15" customHeight="1" x14ac:dyDescent="0.25">
      <c r="C30" s="9"/>
      <c r="E30" s="7"/>
      <c r="I30" s="9"/>
      <c r="K30" s="7"/>
      <c r="O30" s="9"/>
      <c r="Q30" s="7"/>
      <c r="U30" s="9"/>
      <c r="W30" s="7"/>
      <c r="AA30" s="9"/>
      <c r="AC30" s="7"/>
      <c r="AG30" s="9"/>
      <c r="AI30" s="7"/>
      <c r="AM30" s="9"/>
      <c r="AO30" s="7"/>
      <c r="AS30" s="9"/>
      <c r="AU30" s="7"/>
      <c r="AY30" s="9"/>
      <c r="BA30" s="7"/>
      <c r="BE30" s="9"/>
      <c r="BG30" s="7"/>
      <c r="BK30" s="9"/>
      <c r="BM30" s="7"/>
      <c r="BQ30" s="9"/>
      <c r="BS30" s="7"/>
      <c r="BW30" s="9"/>
      <c r="BY30" s="7"/>
    </row>
    <row r="31" spans="1:79" ht="15" customHeight="1" x14ac:dyDescent="0.25">
      <c r="A31" t="s">
        <v>55</v>
      </c>
      <c r="C31" s="9">
        <v>0</v>
      </c>
      <c r="E31" s="7">
        <v>0</v>
      </c>
      <c r="G31" s="3">
        <f t="shared" ref="G31" si="0">C31*E31</f>
        <v>0</v>
      </c>
      <c r="I31" s="9">
        <v>0</v>
      </c>
      <c r="K31" s="7">
        <v>0</v>
      </c>
      <c r="M31" s="3">
        <f t="shared" ref="M31" si="1">I31*K31</f>
        <v>0</v>
      </c>
      <c r="O31" s="9">
        <v>0</v>
      </c>
      <c r="Q31" s="7">
        <v>0</v>
      </c>
      <c r="S31" s="3">
        <f t="shared" ref="S31" si="2">O31*Q31</f>
        <v>0</v>
      </c>
      <c r="U31" s="9">
        <v>0.19</v>
      </c>
      <c r="W31" s="7">
        <v>2</v>
      </c>
      <c r="Y31" s="3">
        <f t="shared" ref="Y31:Y38" si="3">U31*W31</f>
        <v>0.38</v>
      </c>
      <c r="AA31" s="9">
        <v>0.19</v>
      </c>
      <c r="AC31" s="7">
        <v>0</v>
      </c>
      <c r="AE31" s="3">
        <f t="shared" ref="AE31:AE38" si="4">AA31*AC31</f>
        <v>0</v>
      </c>
      <c r="AG31" s="9">
        <v>0.19</v>
      </c>
      <c r="AI31" s="7">
        <v>0</v>
      </c>
      <c r="AK31" s="3">
        <f t="shared" ref="AK31:AK38" si="5">AG31*AI31</f>
        <v>0</v>
      </c>
      <c r="AM31" s="9">
        <v>0.19</v>
      </c>
      <c r="AO31" s="7">
        <v>0</v>
      </c>
      <c r="AQ31" s="3">
        <f t="shared" ref="AQ31:AQ38" si="6">AM31*AO31</f>
        <v>0</v>
      </c>
      <c r="AS31" s="9">
        <v>0.19</v>
      </c>
      <c r="AU31" s="7">
        <v>0</v>
      </c>
      <c r="AW31" s="3">
        <f t="shared" ref="AW31:AW38" si="7">AS31*AU31</f>
        <v>0</v>
      </c>
      <c r="AY31" s="9">
        <v>0.19</v>
      </c>
      <c r="BA31" s="7">
        <v>1</v>
      </c>
      <c r="BC31" s="3">
        <f t="shared" ref="BC31:BC38" si="8">AY31*BA31</f>
        <v>0.19</v>
      </c>
      <c r="BE31" s="9">
        <v>0.19</v>
      </c>
      <c r="BG31" s="7">
        <v>0</v>
      </c>
      <c r="BI31" s="3">
        <f t="shared" ref="BI31:BI38" si="9">BE31*BG31</f>
        <v>0</v>
      </c>
      <c r="BK31" s="9">
        <v>0.19</v>
      </c>
      <c r="BM31" s="7">
        <v>0</v>
      </c>
      <c r="BO31" s="3">
        <f t="shared" ref="BO31:BO38" si="10">BK31*BM31</f>
        <v>0</v>
      </c>
      <c r="BQ31" s="9">
        <v>0.19</v>
      </c>
      <c r="BS31" s="7">
        <v>0</v>
      </c>
      <c r="BU31" s="3">
        <f t="shared" ref="BU31:BU38" si="11">BQ31*BS31</f>
        <v>0</v>
      </c>
      <c r="BW31" s="9">
        <v>0.19</v>
      </c>
      <c r="BY31" s="7">
        <v>0</v>
      </c>
      <c r="CA31" s="3">
        <f t="shared" ref="CA31:CA38" si="12">BW31*BY31</f>
        <v>0</v>
      </c>
    </row>
    <row r="32" spans="1:79" x14ac:dyDescent="0.25">
      <c r="A32" t="s">
        <v>33</v>
      </c>
      <c r="C32" s="9">
        <v>0</v>
      </c>
      <c r="E32" s="7">
        <v>0</v>
      </c>
      <c r="G32" s="3">
        <f t="shared" ref="G32:G38" si="13">C32*E32</f>
        <v>0</v>
      </c>
      <c r="I32" s="9">
        <v>0.28000000000000003</v>
      </c>
      <c r="K32" s="7">
        <v>15</v>
      </c>
      <c r="M32" s="3">
        <f t="shared" ref="M32:M38" si="14">I32*K32</f>
        <v>4.2</v>
      </c>
      <c r="O32" s="9">
        <v>0.28000000000000003</v>
      </c>
      <c r="Q32" s="7">
        <v>11</v>
      </c>
      <c r="S32" s="3">
        <f t="shared" ref="S32:S38" si="15">O32*Q32</f>
        <v>3.08</v>
      </c>
      <c r="U32" s="9">
        <v>0.28000000000000003</v>
      </c>
      <c r="W32" s="7">
        <v>18</v>
      </c>
      <c r="Y32" s="3">
        <f t="shared" si="3"/>
        <v>5.0400000000000009</v>
      </c>
      <c r="AA32" s="9">
        <v>0.28000000000000003</v>
      </c>
      <c r="AC32" s="7">
        <v>13</v>
      </c>
      <c r="AE32" s="3">
        <f t="shared" si="4"/>
        <v>3.6400000000000006</v>
      </c>
      <c r="AG32" s="9">
        <v>0.28000000000000003</v>
      </c>
      <c r="AI32" s="7">
        <v>16</v>
      </c>
      <c r="AK32" s="3">
        <f t="shared" si="5"/>
        <v>4.4800000000000004</v>
      </c>
      <c r="AM32" s="9">
        <v>0.28000000000000003</v>
      </c>
      <c r="AO32" s="7">
        <v>14</v>
      </c>
      <c r="AQ32" s="3">
        <f t="shared" si="6"/>
        <v>3.9200000000000004</v>
      </c>
      <c r="AS32" s="9">
        <v>0.28000000000000003</v>
      </c>
      <c r="AU32" s="7">
        <v>12</v>
      </c>
      <c r="AW32" s="3">
        <f t="shared" si="7"/>
        <v>3.3600000000000003</v>
      </c>
      <c r="AY32" s="9">
        <v>0.28000000000000003</v>
      </c>
      <c r="BA32" s="7">
        <v>14</v>
      </c>
      <c r="BC32" s="3">
        <f t="shared" si="8"/>
        <v>3.9200000000000004</v>
      </c>
      <c r="BE32" s="9">
        <v>0.28000000000000003</v>
      </c>
      <c r="BG32" s="7">
        <v>12</v>
      </c>
      <c r="BI32" s="3">
        <f t="shared" si="9"/>
        <v>3.3600000000000003</v>
      </c>
      <c r="BK32" s="9">
        <v>0.28000000000000003</v>
      </c>
      <c r="BM32" s="7">
        <v>15</v>
      </c>
      <c r="BO32" s="3">
        <f t="shared" si="10"/>
        <v>4.2</v>
      </c>
      <c r="BQ32" s="9">
        <v>0.28000000000000003</v>
      </c>
      <c r="BS32" s="7">
        <v>14</v>
      </c>
      <c r="BU32" s="3">
        <f t="shared" si="11"/>
        <v>3.9200000000000004</v>
      </c>
      <c r="BW32" s="9">
        <v>0.28000000000000003</v>
      </c>
      <c r="BY32" s="7">
        <v>16</v>
      </c>
      <c r="CA32" s="3">
        <f t="shared" si="12"/>
        <v>4.4800000000000004</v>
      </c>
    </row>
    <row r="33" spans="1:79" x14ac:dyDescent="0.25">
      <c r="A33" t="s">
        <v>34</v>
      </c>
      <c r="C33" s="9">
        <v>0</v>
      </c>
      <c r="E33" s="7">
        <v>0</v>
      </c>
      <c r="G33" s="3">
        <f t="shared" si="13"/>
        <v>0</v>
      </c>
      <c r="I33" s="9">
        <v>0.02</v>
      </c>
      <c r="K33" s="7">
        <v>2</v>
      </c>
      <c r="M33" s="3">
        <f t="shared" si="14"/>
        <v>0.04</v>
      </c>
      <c r="O33" s="9">
        <v>0.02</v>
      </c>
      <c r="Q33" s="7">
        <v>2</v>
      </c>
      <c r="S33" s="3">
        <f t="shared" si="15"/>
        <v>0.04</v>
      </c>
      <c r="U33" s="9">
        <v>0.02</v>
      </c>
      <c r="W33" s="7">
        <v>2</v>
      </c>
      <c r="Y33" s="3">
        <f t="shared" si="3"/>
        <v>0.04</v>
      </c>
      <c r="AA33" s="9">
        <v>0.02</v>
      </c>
      <c r="AC33" s="7">
        <v>0</v>
      </c>
      <c r="AE33" s="3">
        <f t="shared" si="4"/>
        <v>0</v>
      </c>
      <c r="AG33" s="9">
        <v>0.02</v>
      </c>
      <c r="AI33" s="7">
        <v>4</v>
      </c>
      <c r="AK33" s="3">
        <f t="shared" si="5"/>
        <v>0.08</v>
      </c>
      <c r="AM33" s="9">
        <v>0.02</v>
      </c>
      <c r="AO33" s="7">
        <v>2</v>
      </c>
      <c r="AQ33" s="3">
        <f t="shared" si="6"/>
        <v>0.04</v>
      </c>
      <c r="AS33" s="9">
        <v>0.02</v>
      </c>
      <c r="AU33" s="7">
        <v>2</v>
      </c>
      <c r="AW33" s="3">
        <f t="shared" si="7"/>
        <v>0.04</v>
      </c>
      <c r="AY33" s="9">
        <v>0.02</v>
      </c>
      <c r="BA33" s="7">
        <v>2</v>
      </c>
      <c r="BC33" s="3">
        <f t="shared" si="8"/>
        <v>0.04</v>
      </c>
      <c r="BE33" s="9">
        <v>0.02</v>
      </c>
      <c r="BG33" s="7">
        <v>2</v>
      </c>
      <c r="BI33" s="3">
        <f t="shared" si="9"/>
        <v>0.04</v>
      </c>
      <c r="BK33" s="9">
        <v>0.02</v>
      </c>
      <c r="BM33" s="7">
        <v>2</v>
      </c>
      <c r="BO33" s="3">
        <f t="shared" si="10"/>
        <v>0.04</v>
      </c>
      <c r="BQ33" s="9">
        <v>0.02</v>
      </c>
      <c r="BS33" s="7">
        <v>2</v>
      </c>
      <c r="BU33" s="3">
        <f t="shared" si="11"/>
        <v>0.04</v>
      </c>
      <c r="BW33" s="9">
        <v>0.02</v>
      </c>
      <c r="BY33" s="7">
        <v>2</v>
      </c>
      <c r="CA33" s="3">
        <f t="shared" si="12"/>
        <v>0.04</v>
      </c>
    </row>
    <row r="34" spans="1:79" x14ac:dyDescent="0.25">
      <c r="A34" t="s">
        <v>8</v>
      </c>
      <c r="C34" s="9">
        <v>0.4</v>
      </c>
      <c r="E34" s="7">
        <v>11</v>
      </c>
      <c r="G34" s="3">
        <f t="shared" si="13"/>
        <v>4.4000000000000004</v>
      </c>
      <c r="I34" s="9">
        <v>0.4</v>
      </c>
      <c r="K34" s="7">
        <v>0</v>
      </c>
      <c r="M34" s="3">
        <f t="shared" si="14"/>
        <v>0</v>
      </c>
      <c r="O34" s="9">
        <v>0.4</v>
      </c>
      <c r="Q34" s="7">
        <v>0</v>
      </c>
      <c r="S34" s="3">
        <f t="shared" si="15"/>
        <v>0</v>
      </c>
      <c r="U34" s="9">
        <v>0.4</v>
      </c>
      <c r="W34" s="7">
        <v>0</v>
      </c>
      <c r="Y34" s="3">
        <f t="shared" si="3"/>
        <v>0</v>
      </c>
      <c r="AA34" s="9">
        <v>0.4</v>
      </c>
      <c r="AC34" s="7">
        <v>0</v>
      </c>
      <c r="AE34" s="3">
        <f t="shared" si="4"/>
        <v>0</v>
      </c>
      <c r="AG34" s="9">
        <v>0.4</v>
      </c>
      <c r="AI34" s="7">
        <v>13</v>
      </c>
      <c r="AK34" s="3">
        <f t="shared" si="5"/>
        <v>5.2</v>
      </c>
      <c r="AM34" s="9">
        <v>0.4</v>
      </c>
      <c r="AO34" s="7">
        <v>7</v>
      </c>
      <c r="AQ34" s="3">
        <f t="shared" si="6"/>
        <v>2.8000000000000003</v>
      </c>
      <c r="AS34" s="9">
        <v>0.4</v>
      </c>
      <c r="AU34" s="7">
        <v>0</v>
      </c>
      <c r="AW34" s="3">
        <f t="shared" si="7"/>
        <v>0</v>
      </c>
      <c r="AY34" s="9">
        <v>0.4</v>
      </c>
      <c r="BA34" s="7">
        <v>0</v>
      </c>
      <c r="BC34" s="3">
        <f t="shared" si="8"/>
        <v>0</v>
      </c>
      <c r="BE34" s="9">
        <v>0.4</v>
      </c>
      <c r="BG34" s="7">
        <v>1</v>
      </c>
      <c r="BI34" s="3">
        <f t="shared" si="9"/>
        <v>0.4</v>
      </c>
      <c r="BK34" s="9">
        <v>0.4</v>
      </c>
      <c r="BM34" s="7">
        <v>0</v>
      </c>
      <c r="BO34" s="3">
        <f t="shared" si="10"/>
        <v>0</v>
      </c>
      <c r="BQ34" s="9">
        <v>0.4</v>
      </c>
      <c r="BS34" s="7">
        <v>0</v>
      </c>
      <c r="BU34" s="3">
        <f t="shared" si="11"/>
        <v>0</v>
      </c>
      <c r="BW34" s="9">
        <v>0.4</v>
      </c>
      <c r="BY34" s="7">
        <v>1</v>
      </c>
      <c r="CA34" s="3">
        <f t="shared" si="12"/>
        <v>0.4</v>
      </c>
    </row>
    <row r="35" spans="1:79" x14ac:dyDescent="0.25">
      <c r="A35" t="s">
        <v>9</v>
      </c>
      <c r="C35" s="9">
        <v>7.75</v>
      </c>
      <c r="E35" s="7">
        <v>11</v>
      </c>
      <c r="G35" s="3">
        <f t="shared" si="13"/>
        <v>85.25</v>
      </c>
      <c r="I35" s="9">
        <v>7.75</v>
      </c>
      <c r="K35" s="7">
        <v>0</v>
      </c>
      <c r="M35" s="3">
        <f t="shared" si="14"/>
        <v>0</v>
      </c>
      <c r="O35" s="9">
        <v>7.75</v>
      </c>
      <c r="Q35" s="7">
        <v>0</v>
      </c>
      <c r="S35" s="3">
        <f t="shared" si="15"/>
        <v>0</v>
      </c>
      <c r="U35" s="9">
        <v>7.75</v>
      </c>
      <c r="W35" s="7">
        <v>0</v>
      </c>
      <c r="Y35" s="3">
        <f t="shared" si="3"/>
        <v>0</v>
      </c>
      <c r="AA35" s="9">
        <v>7.75</v>
      </c>
      <c r="AC35" s="7">
        <v>0</v>
      </c>
      <c r="AE35" s="3">
        <f t="shared" si="4"/>
        <v>0</v>
      </c>
      <c r="AG35" s="9">
        <v>7.75</v>
      </c>
      <c r="AI35" s="7">
        <v>13</v>
      </c>
      <c r="AK35" s="3">
        <f t="shared" si="5"/>
        <v>100.75</v>
      </c>
      <c r="AM35" s="9">
        <v>7.75</v>
      </c>
      <c r="AO35" s="7">
        <v>7</v>
      </c>
      <c r="AQ35" s="3">
        <f t="shared" si="6"/>
        <v>54.25</v>
      </c>
      <c r="AS35" s="9">
        <v>7.75</v>
      </c>
      <c r="AU35" s="7">
        <v>0</v>
      </c>
      <c r="AW35" s="3">
        <f t="shared" si="7"/>
        <v>0</v>
      </c>
      <c r="AY35" s="9">
        <v>7.75</v>
      </c>
      <c r="BA35" s="7">
        <v>0</v>
      </c>
      <c r="BC35" s="3">
        <f t="shared" si="8"/>
        <v>0</v>
      </c>
      <c r="BE35" s="9">
        <v>7.75</v>
      </c>
      <c r="BG35" s="7">
        <v>1</v>
      </c>
      <c r="BI35" s="3">
        <f t="shared" si="9"/>
        <v>7.75</v>
      </c>
      <c r="BK35" s="9">
        <v>7.75</v>
      </c>
      <c r="BM35" s="7">
        <v>0</v>
      </c>
      <c r="BO35" s="3">
        <f t="shared" si="10"/>
        <v>0</v>
      </c>
      <c r="BQ35" s="9">
        <v>7.75</v>
      </c>
      <c r="BS35" s="7">
        <v>0</v>
      </c>
      <c r="BU35" s="3">
        <f t="shared" si="11"/>
        <v>0</v>
      </c>
      <c r="BW35" s="9">
        <v>7.75</v>
      </c>
      <c r="BY35" s="7">
        <v>1</v>
      </c>
      <c r="CA35" s="3">
        <f t="shared" si="12"/>
        <v>7.75</v>
      </c>
    </row>
    <row r="36" spans="1:79" x14ac:dyDescent="0.25">
      <c r="A36" t="s">
        <v>57</v>
      </c>
      <c r="C36" s="9"/>
      <c r="E36" s="7"/>
      <c r="G36" s="3"/>
      <c r="I36" s="9"/>
      <c r="K36" s="7"/>
      <c r="M36" s="3"/>
      <c r="O36" s="9"/>
      <c r="Q36" s="7"/>
      <c r="S36" s="3"/>
      <c r="U36" s="9"/>
      <c r="W36" s="7"/>
      <c r="Y36" s="3"/>
      <c r="AA36" s="9"/>
      <c r="AC36" s="7"/>
      <c r="AE36" s="3"/>
      <c r="AG36" s="9">
        <v>2.1</v>
      </c>
      <c r="AI36" s="7">
        <v>1</v>
      </c>
      <c r="AK36" s="3">
        <f t="shared" si="5"/>
        <v>2.1</v>
      </c>
      <c r="AM36" s="9">
        <v>2.1</v>
      </c>
      <c r="AO36" s="7">
        <v>0</v>
      </c>
      <c r="AQ36" s="3">
        <f t="shared" si="6"/>
        <v>0</v>
      </c>
      <c r="AS36" s="9">
        <v>2.1</v>
      </c>
      <c r="AU36" s="7">
        <v>0</v>
      </c>
      <c r="AW36" s="3">
        <f t="shared" si="7"/>
        <v>0</v>
      </c>
      <c r="AY36" s="9">
        <v>2.1</v>
      </c>
      <c r="BA36" s="7">
        <v>0</v>
      </c>
      <c r="BC36" s="3">
        <f t="shared" si="8"/>
        <v>0</v>
      </c>
      <c r="BE36" s="9">
        <v>2.1</v>
      </c>
      <c r="BG36" s="7">
        <v>0</v>
      </c>
      <c r="BI36" s="3">
        <f t="shared" si="9"/>
        <v>0</v>
      </c>
      <c r="BK36" s="9">
        <v>2.1</v>
      </c>
      <c r="BM36" s="7">
        <v>0</v>
      </c>
      <c r="BO36" s="3">
        <f t="shared" si="10"/>
        <v>0</v>
      </c>
      <c r="BQ36" s="9">
        <v>2.1</v>
      </c>
      <c r="BS36" s="7">
        <v>0</v>
      </c>
      <c r="BU36" s="3">
        <f t="shared" si="11"/>
        <v>0</v>
      </c>
      <c r="BW36" s="9">
        <v>2.1</v>
      </c>
      <c r="BY36" s="7">
        <v>0</v>
      </c>
      <c r="CA36" s="3">
        <f t="shared" si="12"/>
        <v>0</v>
      </c>
    </row>
    <row r="37" spans="1:79" x14ac:dyDescent="0.25">
      <c r="A37" t="s">
        <v>10</v>
      </c>
      <c r="C37" s="9">
        <v>2.5000000000000001E-2</v>
      </c>
      <c r="E37" s="7">
        <v>11</v>
      </c>
      <c r="G37" s="3">
        <f t="shared" si="13"/>
        <v>0.27500000000000002</v>
      </c>
      <c r="I37" s="9">
        <v>2.5000000000000001E-2</v>
      </c>
      <c r="K37" s="7">
        <v>0</v>
      </c>
      <c r="M37" s="3">
        <f t="shared" si="14"/>
        <v>0</v>
      </c>
      <c r="O37" s="9">
        <v>2.5000000000000001E-2</v>
      </c>
      <c r="Q37" s="7">
        <v>0</v>
      </c>
      <c r="S37" s="3">
        <f t="shared" si="15"/>
        <v>0</v>
      </c>
      <c r="U37" s="9">
        <v>2.5000000000000001E-2</v>
      </c>
      <c r="W37" s="7">
        <v>0</v>
      </c>
      <c r="Y37" s="3">
        <f t="shared" si="3"/>
        <v>0</v>
      </c>
      <c r="AA37" s="9">
        <v>2.5000000000000001E-2</v>
      </c>
      <c r="AC37" s="7">
        <v>0</v>
      </c>
      <c r="AE37" s="3">
        <f t="shared" si="4"/>
        <v>0</v>
      </c>
      <c r="AG37" s="9">
        <v>2.5000000000000001E-2</v>
      </c>
      <c r="AI37" s="7">
        <v>13</v>
      </c>
      <c r="AK37" s="3">
        <f t="shared" si="5"/>
        <v>0.32500000000000001</v>
      </c>
      <c r="AM37" s="9">
        <v>2.5000000000000001E-2</v>
      </c>
      <c r="AO37" s="7">
        <v>7</v>
      </c>
      <c r="AQ37" s="3">
        <f t="shared" si="6"/>
        <v>0.17500000000000002</v>
      </c>
      <c r="AS37" s="9">
        <v>2.5000000000000001E-2</v>
      </c>
      <c r="AU37" s="7">
        <v>0</v>
      </c>
      <c r="AW37" s="3">
        <f t="shared" si="7"/>
        <v>0</v>
      </c>
      <c r="AY37" s="9">
        <v>2.5000000000000001E-2</v>
      </c>
      <c r="BA37" s="7">
        <v>0</v>
      </c>
      <c r="BC37" s="3">
        <f t="shared" si="8"/>
        <v>0</v>
      </c>
      <c r="BE37" s="9">
        <v>2.5000000000000001E-2</v>
      </c>
      <c r="BG37" s="7">
        <v>1</v>
      </c>
      <c r="BI37" s="3">
        <f t="shared" si="9"/>
        <v>2.5000000000000001E-2</v>
      </c>
      <c r="BK37" s="9">
        <v>2.5000000000000001E-2</v>
      </c>
      <c r="BM37" s="7">
        <v>0</v>
      </c>
      <c r="BO37" s="3">
        <f t="shared" si="10"/>
        <v>0</v>
      </c>
      <c r="BQ37" s="9">
        <v>2.5000000000000001E-2</v>
      </c>
      <c r="BS37" s="7">
        <v>0</v>
      </c>
      <c r="BU37" s="3">
        <f t="shared" si="11"/>
        <v>0</v>
      </c>
      <c r="BW37" s="9">
        <v>2.5000000000000001E-2</v>
      </c>
      <c r="BY37" s="7">
        <v>1</v>
      </c>
      <c r="CA37" s="3">
        <f t="shared" si="12"/>
        <v>2.5000000000000001E-2</v>
      </c>
    </row>
    <row r="38" spans="1:79" x14ac:dyDescent="0.25">
      <c r="A38" t="s">
        <v>11</v>
      </c>
      <c r="C38" s="9">
        <v>0</v>
      </c>
      <c r="E38" s="7">
        <v>38</v>
      </c>
      <c r="G38" s="4">
        <f t="shared" si="13"/>
        <v>0</v>
      </c>
      <c r="I38" s="9">
        <v>0</v>
      </c>
      <c r="K38" s="7">
        <v>0</v>
      </c>
      <c r="M38" s="4">
        <f t="shared" si="14"/>
        <v>0</v>
      </c>
      <c r="O38" s="9">
        <v>0</v>
      </c>
      <c r="Q38" s="7">
        <v>0</v>
      </c>
      <c r="S38" s="4">
        <f t="shared" si="15"/>
        <v>0</v>
      </c>
      <c r="U38" s="9">
        <v>0</v>
      </c>
      <c r="W38" s="7">
        <v>0</v>
      </c>
      <c r="Y38" s="4">
        <f t="shared" si="3"/>
        <v>0</v>
      </c>
      <c r="AA38" s="9">
        <v>0</v>
      </c>
      <c r="AC38" s="7">
        <v>0</v>
      </c>
      <c r="AE38" s="4">
        <f t="shared" si="4"/>
        <v>0</v>
      </c>
      <c r="AG38" s="9">
        <v>0</v>
      </c>
      <c r="AI38" s="7">
        <v>31</v>
      </c>
      <c r="AK38" s="4">
        <f t="shared" si="5"/>
        <v>0</v>
      </c>
      <c r="AM38" s="9">
        <v>0</v>
      </c>
      <c r="AO38" s="7">
        <v>16</v>
      </c>
      <c r="AQ38" s="4">
        <f t="shared" si="6"/>
        <v>0</v>
      </c>
      <c r="AS38" s="9">
        <v>0</v>
      </c>
      <c r="AU38" s="7">
        <v>0</v>
      </c>
      <c r="AW38" s="4">
        <f t="shared" si="7"/>
        <v>0</v>
      </c>
      <c r="AY38" s="9">
        <v>0</v>
      </c>
      <c r="BA38" s="7">
        <v>0</v>
      </c>
      <c r="BC38" s="4">
        <f t="shared" si="8"/>
        <v>0</v>
      </c>
      <c r="BE38" s="9">
        <v>0</v>
      </c>
      <c r="BG38" s="7">
        <v>3</v>
      </c>
      <c r="BI38" s="4">
        <f t="shared" si="9"/>
        <v>0</v>
      </c>
      <c r="BK38" s="9">
        <v>0</v>
      </c>
      <c r="BM38" s="7">
        <v>0</v>
      </c>
      <c r="BO38" s="4">
        <f t="shared" si="10"/>
        <v>0</v>
      </c>
      <c r="BQ38" s="9">
        <v>0</v>
      </c>
      <c r="BS38" s="7">
        <v>0</v>
      </c>
      <c r="BU38" s="4">
        <f t="shared" si="11"/>
        <v>0</v>
      </c>
      <c r="BW38" s="9">
        <v>0</v>
      </c>
      <c r="BY38" s="7">
        <v>0</v>
      </c>
      <c r="CA38" s="4">
        <f t="shared" si="12"/>
        <v>0</v>
      </c>
    </row>
    <row r="39" spans="1:79" x14ac:dyDescent="0.25">
      <c r="A39" t="s">
        <v>12</v>
      </c>
      <c r="C39" s="9"/>
      <c r="E39" s="7"/>
      <c r="G39" s="3">
        <f>SUM(G31:G38)</f>
        <v>89.925000000000011</v>
      </c>
      <c r="I39" s="9"/>
      <c r="K39" s="7"/>
      <c r="M39" s="3">
        <f>SUM(M31:M38)</f>
        <v>4.24</v>
      </c>
      <c r="O39" s="9"/>
      <c r="Q39" s="7"/>
      <c r="S39" s="3">
        <f>SUM(S31:S38)</f>
        <v>3.12</v>
      </c>
      <c r="U39" s="9"/>
      <c r="W39" s="7"/>
      <c r="Y39" s="3">
        <f>SUM(Y31:Y38)</f>
        <v>5.4600000000000009</v>
      </c>
      <c r="AA39" s="9"/>
      <c r="AC39" s="7"/>
      <c r="AE39" s="3">
        <f>SUM(AE31:AE38)</f>
        <v>3.6400000000000006</v>
      </c>
      <c r="AG39" s="9"/>
      <c r="AI39" s="7"/>
      <c r="AK39" s="3">
        <f>SUM(AK31:AK38)</f>
        <v>112.935</v>
      </c>
      <c r="AM39" s="9"/>
      <c r="AO39" s="7"/>
      <c r="AQ39" s="3">
        <f>SUM(AQ31:AQ38)</f>
        <v>61.184999999999995</v>
      </c>
      <c r="AS39" s="9"/>
      <c r="AU39" s="7"/>
      <c r="AW39" s="3">
        <f>SUM(AW31:AW38)</f>
        <v>3.4000000000000004</v>
      </c>
      <c r="AY39" s="9"/>
      <c r="BA39" s="7"/>
      <c r="BC39" s="3">
        <f>SUM(BC31:BC38)</f>
        <v>4.1500000000000004</v>
      </c>
      <c r="BE39" s="9"/>
      <c r="BG39" s="7"/>
      <c r="BI39" s="3">
        <f>SUM(BI31:BI38)</f>
        <v>11.575000000000001</v>
      </c>
      <c r="BK39" s="9"/>
      <c r="BM39" s="7"/>
      <c r="BO39" s="3">
        <f>SUM(BO31:BO38)</f>
        <v>4.24</v>
      </c>
      <c r="BQ39" s="9"/>
      <c r="BS39" s="7"/>
      <c r="BU39" s="3">
        <f>SUM(BU31:BU38)</f>
        <v>3.9600000000000004</v>
      </c>
      <c r="BW39" s="9"/>
      <c r="BY39" s="7"/>
      <c r="CA39" s="3">
        <f>SUM(CA31:CA38)</f>
        <v>12.695000000000002</v>
      </c>
    </row>
    <row r="40" spans="1:79" ht="15" customHeight="1" x14ac:dyDescent="0.25">
      <c r="C40" s="9"/>
      <c r="E40" s="7"/>
      <c r="I40" s="9"/>
      <c r="K40" s="7"/>
      <c r="O40" s="9"/>
      <c r="Q40" s="7"/>
      <c r="U40" s="9"/>
      <c r="W40" s="7"/>
      <c r="AA40" s="9"/>
      <c r="AC40" s="7"/>
      <c r="AG40" s="9"/>
      <c r="AI40" s="7"/>
      <c r="AM40" s="9"/>
      <c r="AO40" s="7"/>
      <c r="AS40" s="9"/>
      <c r="AU40" s="7"/>
      <c r="AY40" s="9"/>
      <c r="BA40" s="7"/>
      <c r="BE40" s="9"/>
      <c r="BG40" s="7"/>
      <c r="BK40" s="9"/>
      <c r="BM40" s="7"/>
      <c r="BQ40" s="9"/>
      <c r="BS40" s="7"/>
      <c r="BW40" s="9"/>
      <c r="BY40" s="7"/>
    </row>
    <row r="41" spans="1:79" x14ac:dyDescent="0.25">
      <c r="A41" t="s">
        <v>13</v>
      </c>
      <c r="C41" s="9">
        <v>125</v>
      </c>
      <c r="E41" s="7">
        <v>3</v>
      </c>
      <c r="G41" s="3">
        <f>C41*E41</f>
        <v>375</v>
      </c>
      <c r="I41" s="9">
        <v>0</v>
      </c>
      <c r="K41" s="7">
        <v>0</v>
      </c>
      <c r="M41" s="3">
        <f>I41*K41</f>
        <v>0</v>
      </c>
      <c r="O41" s="9">
        <v>0</v>
      </c>
      <c r="Q41" s="7">
        <v>0</v>
      </c>
      <c r="S41" s="3">
        <f>O41*Q41</f>
        <v>0</v>
      </c>
      <c r="U41" s="9">
        <v>0</v>
      </c>
      <c r="W41" s="7">
        <v>0</v>
      </c>
      <c r="Y41" s="3">
        <f>U41*W41</f>
        <v>0</v>
      </c>
      <c r="AA41" s="9">
        <v>0</v>
      </c>
      <c r="AC41" s="7">
        <v>0</v>
      </c>
      <c r="AE41" s="3">
        <f>AA41*AC41</f>
        <v>0</v>
      </c>
      <c r="AG41" s="9">
        <v>0</v>
      </c>
      <c r="AI41" s="7">
        <v>0</v>
      </c>
      <c r="AK41" s="3">
        <f>AG41*AI41</f>
        <v>0</v>
      </c>
      <c r="AM41" s="9">
        <v>0</v>
      </c>
      <c r="AO41" s="7">
        <v>0</v>
      </c>
      <c r="AQ41" s="3">
        <f>AM41*AO41</f>
        <v>0</v>
      </c>
      <c r="AS41" s="9">
        <v>0</v>
      </c>
      <c r="AU41" s="7">
        <v>0</v>
      </c>
      <c r="AW41" s="3">
        <f>AS41*AU41</f>
        <v>0</v>
      </c>
      <c r="AY41" s="9">
        <v>0</v>
      </c>
      <c r="BA41" s="7">
        <v>0</v>
      </c>
      <c r="BC41" s="3">
        <f>AY41*BA41</f>
        <v>0</v>
      </c>
      <c r="BE41" s="9">
        <v>0</v>
      </c>
      <c r="BG41" s="7">
        <v>0</v>
      </c>
      <c r="BI41" s="3">
        <f>BE41*BG41</f>
        <v>0</v>
      </c>
      <c r="BK41" s="9">
        <v>0</v>
      </c>
      <c r="BM41" s="7">
        <v>0</v>
      </c>
      <c r="BO41" s="3">
        <f>BK41*BM41</f>
        <v>0</v>
      </c>
      <c r="BQ41" s="9">
        <v>0</v>
      </c>
      <c r="BS41" s="7">
        <v>0</v>
      </c>
      <c r="BU41" s="3">
        <f>BQ41*BS41</f>
        <v>0</v>
      </c>
      <c r="BW41" s="9">
        <v>0</v>
      </c>
      <c r="BY41" s="7">
        <v>0</v>
      </c>
      <c r="CA41" s="3">
        <f>BW41*BY41</f>
        <v>0</v>
      </c>
    </row>
    <row r="42" spans="1:79" x14ac:dyDescent="0.25">
      <c r="A42" t="s">
        <v>35</v>
      </c>
      <c r="C42" s="9">
        <v>0</v>
      </c>
      <c r="E42" s="7">
        <v>0</v>
      </c>
      <c r="G42" s="4">
        <f>C42*E42</f>
        <v>0</v>
      </c>
      <c r="I42" s="9">
        <v>7.5</v>
      </c>
      <c r="K42" s="7">
        <v>3</v>
      </c>
      <c r="M42" s="4">
        <f>I42*K42</f>
        <v>22.5</v>
      </c>
      <c r="O42" s="9">
        <v>7.5</v>
      </c>
      <c r="Q42" s="7">
        <v>3</v>
      </c>
      <c r="S42" s="4">
        <f>O42*Q42</f>
        <v>22.5</v>
      </c>
      <c r="U42" s="9">
        <v>7.5</v>
      </c>
      <c r="W42" s="7">
        <v>3</v>
      </c>
      <c r="Y42" s="4">
        <f>U42*W42</f>
        <v>22.5</v>
      </c>
      <c r="AA42" s="9">
        <v>7.5</v>
      </c>
      <c r="AC42" s="7">
        <v>3</v>
      </c>
      <c r="AE42" s="4">
        <f>AA42*AC42</f>
        <v>22.5</v>
      </c>
      <c r="AG42" s="9">
        <v>7.5</v>
      </c>
      <c r="AI42" s="7">
        <v>3</v>
      </c>
      <c r="AK42" s="4">
        <f>AG42*AI42</f>
        <v>22.5</v>
      </c>
      <c r="AM42" s="9">
        <v>7.5</v>
      </c>
      <c r="AO42" s="7">
        <v>3</v>
      </c>
      <c r="AQ42" s="4">
        <f>AM42*AO42</f>
        <v>22.5</v>
      </c>
      <c r="AS42" s="9">
        <v>7.5</v>
      </c>
      <c r="AU42" s="7">
        <v>3</v>
      </c>
      <c r="AW42" s="4">
        <f>AS42*AU42</f>
        <v>22.5</v>
      </c>
      <c r="AY42" s="9">
        <v>7.5</v>
      </c>
      <c r="BA42" s="7">
        <v>3</v>
      </c>
      <c r="BC42" s="4">
        <f>AY42*BA42</f>
        <v>22.5</v>
      </c>
      <c r="BE42" s="9">
        <v>7.5</v>
      </c>
      <c r="BG42" s="7">
        <v>3</v>
      </c>
      <c r="BI42" s="4">
        <f>BE42*BG42</f>
        <v>22.5</v>
      </c>
      <c r="BK42" s="9">
        <v>7.5</v>
      </c>
      <c r="BM42" s="7">
        <v>3</v>
      </c>
      <c r="BO42" s="4">
        <f>BK42*BM42</f>
        <v>22.5</v>
      </c>
      <c r="BQ42" s="9">
        <v>7.5</v>
      </c>
      <c r="BS42" s="7">
        <v>0</v>
      </c>
      <c r="BU42" s="4">
        <f>BQ42*BS42</f>
        <v>0</v>
      </c>
      <c r="BW42" s="9">
        <v>7.5</v>
      </c>
      <c r="BY42" s="7">
        <v>3</v>
      </c>
      <c r="CA42" s="4">
        <f>BW42*BY42</f>
        <v>22.5</v>
      </c>
    </row>
    <row r="43" spans="1:79" x14ac:dyDescent="0.25">
      <c r="A43" t="s">
        <v>36</v>
      </c>
      <c r="C43" s="9"/>
      <c r="E43" s="7"/>
      <c r="G43" s="3">
        <f>SUM(G41:G42)</f>
        <v>375</v>
      </c>
      <c r="I43" s="9"/>
      <c r="K43" s="7"/>
      <c r="M43" s="3">
        <f>SUM(M41:M42)</f>
        <v>22.5</v>
      </c>
      <c r="O43" s="9"/>
      <c r="Q43" s="7"/>
      <c r="S43" s="3">
        <f>SUM(S41:S42)</f>
        <v>22.5</v>
      </c>
      <c r="U43" s="9"/>
      <c r="W43" s="7"/>
      <c r="Y43" s="3">
        <f>SUM(Y41:Y42)</f>
        <v>22.5</v>
      </c>
      <c r="AA43" s="9"/>
      <c r="AC43" s="7"/>
      <c r="AE43" s="3">
        <f>SUM(AE41:AE42)</f>
        <v>22.5</v>
      </c>
      <c r="AG43" s="9"/>
      <c r="AI43" s="7"/>
      <c r="AK43" s="3">
        <f>SUM(AK41:AK42)</f>
        <v>22.5</v>
      </c>
      <c r="AM43" s="9"/>
      <c r="AO43" s="7"/>
      <c r="AQ43" s="3">
        <f>SUM(AQ41:AQ42)</f>
        <v>22.5</v>
      </c>
      <c r="AS43" s="9"/>
      <c r="AU43" s="7"/>
      <c r="AW43" s="3">
        <f>SUM(AW41:AW42)</f>
        <v>22.5</v>
      </c>
      <c r="AY43" s="9"/>
      <c r="BA43" s="7"/>
      <c r="BC43" s="3">
        <f>SUM(BC41:BC42)</f>
        <v>22.5</v>
      </c>
      <c r="BE43" s="9"/>
      <c r="BG43" s="7"/>
      <c r="BI43" s="3">
        <f>SUM(BI41:BI42)</f>
        <v>22.5</v>
      </c>
      <c r="BK43" s="9"/>
      <c r="BM43" s="7"/>
      <c r="BO43" s="3">
        <f>SUM(BO41:BO42)</f>
        <v>22.5</v>
      </c>
      <c r="BQ43" s="9"/>
      <c r="BS43" s="7"/>
      <c r="BU43" s="3">
        <f>SUM(BU41:BU42)</f>
        <v>0</v>
      </c>
      <c r="BW43" s="9"/>
      <c r="BY43" s="7"/>
      <c r="CA43" s="3">
        <f>SUM(CA41:CA42)</f>
        <v>22.5</v>
      </c>
    </row>
    <row r="44" spans="1:79" ht="15" customHeight="1" x14ac:dyDescent="0.25">
      <c r="C44" s="9"/>
      <c r="E44" s="7"/>
      <c r="I44" s="9"/>
      <c r="K44" s="7"/>
      <c r="O44" s="9"/>
      <c r="Q44" s="7"/>
      <c r="U44" s="9"/>
      <c r="W44" s="7"/>
      <c r="AA44" s="9"/>
      <c r="AC44" s="7"/>
      <c r="AG44" s="9"/>
      <c r="AI44" s="7"/>
      <c r="AM44" s="9"/>
      <c r="AO44" s="7"/>
      <c r="AS44" s="9"/>
      <c r="AU44" s="7"/>
      <c r="AY44" s="9"/>
      <c r="BA44" s="7"/>
      <c r="BE44" s="9"/>
      <c r="BG44" s="7"/>
      <c r="BK44" s="9"/>
      <c r="BM44" s="7"/>
      <c r="BQ44" s="9"/>
      <c r="BS44" s="7"/>
      <c r="BW44" s="9"/>
      <c r="BY44" s="7"/>
    </row>
    <row r="45" spans="1:79" x14ac:dyDescent="0.25">
      <c r="A45" t="s">
        <v>14</v>
      </c>
      <c r="C45" s="9">
        <v>35</v>
      </c>
      <c r="E45" s="7">
        <v>1</v>
      </c>
      <c r="G45" s="3">
        <f t="shared" ref="G45:G53" si="16">C45*E45</f>
        <v>35</v>
      </c>
      <c r="I45" s="9">
        <v>35</v>
      </c>
      <c r="K45" s="7">
        <v>1</v>
      </c>
      <c r="M45" s="3">
        <f t="shared" ref="M45:M53" si="17">I45*K45</f>
        <v>35</v>
      </c>
      <c r="O45" s="9">
        <v>35</v>
      </c>
      <c r="Q45" s="7">
        <v>1</v>
      </c>
      <c r="S45" s="3">
        <f t="shared" ref="S45:S53" si="18">O45*Q45</f>
        <v>35</v>
      </c>
      <c r="U45" s="9">
        <v>35</v>
      </c>
      <c r="W45" s="7">
        <v>1</v>
      </c>
      <c r="Y45" s="3">
        <f t="shared" ref="Y45:Y53" si="19">U45*W45</f>
        <v>35</v>
      </c>
      <c r="AA45" s="9">
        <v>35</v>
      </c>
      <c r="AC45" s="7">
        <v>1</v>
      </c>
      <c r="AE45" s="3">
        <f t="shared" ref="AE45:AE53" si="20">AA45*AC45</f>
        <v>35</v>
      </c>
      <c r="AG45" s="9">
        <v>35</v>
      </c>
      <c r="AI45" s="7">
        <v>1</v>
      </c>
      <c r="AK45" s="3">
        <f t="shared" ref="AK45:AK53" si="21">AG45*AI45</f>
        <v>35</v>
      </c>
      <c r="AM45" s="9">
        <v>35</v>
      </c>
      <c r="AO45" s="7">
        <v>1</v>
      </c>
      <c r="AQ45" s="3">
        <f t="shared" ref="AQ45:AQ53" si="22">AM45*AO45</f>
        <v>35</v>
      </c>
      <c r="AS45" s="9">
        <v>35</v>
      </c>
      <c r="AU45" s="7">
        <v>1</v>
      </c>
      <c r="AW45" s="3">
        <f t="shared" ref="AW45:AW53" si="23">AS45*AU45</f>
        <v>35</v>
      </c>
      <c r="AY45" s="9">
        <v>35</v>
      </c>
      <c r="BA45" s="7">
        <v>1</v>
      </c>
      <c r="BC45" s="3">
        <f t="shared" ref="BC45:BC53" si="24">AY45*BA45</f>
        <v>35</v>
      </c>
      <c r="BE45" s="9">
        <v>35</v>
      </c>
      <c r="BG45" s="7">
        <v>1</v>
      </c>
      <c r="BI45" s="3">
        <f t="shared" ref="BI45:BI53" si="25">BE45*BG45</f>
        <v>35</v>
      </c>
      <c r="BK45" s="9">
        <v>35</v>
      </c>
      <c r="BM45" s="7">
        <v>1</v>
      </c>
      <c r="BO45" s="3">
        <f t="shared" ref="BO45:BO53" si="26">BK45*BM45</f>
        <v>35</v>
      </c>
      <c r="BQ45" s="9">
        <v>35</v>
      </c>
      <c r="BS45" s="7">
        <v>1</v>
      </c>
      <c r="BU45" s="3">
        <f t="shared" ref="BU45:BU53" si="27">BQ45*BS45</f>
        <v>35</v>
      </c>
      <c r="BW45" s="9">
        <v>35</v>
      </c>
      <c r="BY45" s="7">
        <v>1</v>
      </c>
      <c r="CA45" s="3">
        <f t="shared" ref="CA45:CA53" si="28">BW45*BY45</f>
        <v>35</v>
      </c>
    </row>
    <row r="46" spans="1:79" x14ac:dyDescent="0.25">
      <c r="A46" t="s">
        <v>6</v>
      </c>
      <c r="C46" s="9">
        <v>6.25</v>
      </c>
      <c r="E46" s="7">
        <v>17</v>
      </c>
      <c r="G46" s="3">
        <f t="shared" si="16"/>
        <v>106.25</v>
      </c>
      <c r="I46" s="9">
        <v>6.25</v>
      </c>
      <c r="K46" s="7">
        <v>17</v>
      </c>
      <c r="M46" s="3">
        <f t="shared" si="17"/>
        <v>106.25</v>
      </c>
      <c r="O46" s="9">
        <v>6.25</v>
      </c>
      <c r="Q46" s="7">
        <v>17</v>
      </c>
      <c r="S46" s="3">
        <f t="shared" si="18"/>
        <v>106.25</v>
      </c>
      <c r="U46" s="9">
        <v>6.25</v>
      </c>
      <c r="W46" s="7">
        <v>17</v>
      </c>
      <c r="Y46" s="3">
        <f t="shared" si="19"/>
        <v>106.25</v>
      </c>
      <c r="AA46" s="9">
        <v>6.25</v>
      </c>
      <c r="AC46" s="7">
        <v>17</v>
      </c>
      <c r="AE46" s="3">
        <f t="shared" si="20"/>
        <v>106.25</v>
      </c>
      <c r="AG46" s="9">
        <v>6.25</v>
      </c>
      <c r="AI46" s="7">
        <v>17</v>
      </c>
      <c r="AK46" s="3">
        <f t="shared" si="21"/>
        <v>106.25</v>
      </c>
      <c r="AM46" s="9">
        <v>6.25</v>
      </c>
      <c r="AO46" s="7">
        <v>17</v>
      </c>
      <c r="AQ46" s="3">
        <f t="shared" si="22"/>
        <v>106.25</v>
      </c>
      <c r="AS46" s="9">
        <v>6.25</v>
      </c>
      <c r="AU46" s="7">
        <v>17</v>
      </c>
      <c r="AW46" s="3">
        <f t="shared" si="23"/>
        <v>106.25</v>
      </c>
      <c r="AY46" s="9">
        <v>6.25</v>
      </c>
      <c r="BA46" s="7">
        <v>17</v>
      </c>
      <c r="BC46" s="3">
        <f t="shared" si="24"/>
        <v>106.25</v>
      </c>
      <c r="BE46" s="9">
        <v>6.25</v>
      </c>
      <c r="BG46" s="7">
        <v>17</v>
      </c>
      <c r="BI46" s="3">
        <f t="shared" si="25"/>
        <v>106.25</v>
      </c>
      <c r="BK46" s="9">
        <v>5</v>
      </c>
      <c r="BM46" s="7">
        <v>17</v>
      </c>
      <c r="BO46" s="3">
        <f t="shared" si="26"/>
        <v>85</v>
      </c>
      <c r="BQ46" s="9">
        <v>5</v>
      </c>
      <c r="BS46" s="7">
        <v>16</v>
      </c>
      <c r="BU46" s="3">
        <f t="shared" si="27"/>
        <v>80</v>
      </c>
      <c r="BW46" s="9">
        <v>5</v>
      </c>
      <c r="BY46" s="7">
        <v>16</v>
      </c>
      <c r="CA46" s="3">
        <f t="shared" si="28"/>
        <v>80</v>
      </c>
    </row>
    <row r="47" spans="1:79" x14ac:dyDescent="0.25">
      <c r="A47" t="s">
        <v>15</v>
      </c>
      <c r="C47" s="9">
        <v>20</v>
      </c>
      <c r="E47" s="7">
        <v>6</v>
      </c>
      <c r="G47" s="3">
        <f t="shared" si="16"/>
        <v>120</v>
      </c>
      <c r="I47" s="9">
        <v>20</v>
      </c>
      <c r="K47" s="7">
        <v>6</v>
      </c>
      <c r="M47" s="3">
        <f t="shared" si="17"/>
        <v>120</v>
      </c>
      <c r="O47" s="9">
        <v>20</v>
      </c>
      <c r="Q47" s="7">
        <v>6</v>
      </c>
      <c r="S47" s="3">
        <f t="shared" si="18"/>
        <v>120</v>
      </c>
      <c r="U47" s="9">
        <v>20</v>
      </c>
      <c r="W47" s="7">
        <v>6</v>
      </c>
      <c r="Y47" s="3">
        <f t="shared" si="19"/>
        <v>120</v>
      </c>
      <c r="AA47" s="9">
        <v>20</v>
      </c>
      <c r="AC47" s="7">
        <v>6</v>
      </c>
      <c r="AE47" s="3">
        <f t="shared" si="20"/>
        <v>120</v>
      </c>
      <c r="AG47" s="9">
        <v>20</v>
      </c>
      <c r="AI47" s="7">
        <v>6</v>
      </c>
      <c r="AK47" s="3">
        <f t="shared" si="21"/>
        <v>120</v>
      </c>
      <c r="AM47" s="9">
        <v>20</v>
      </c>
      <c r="AO47" s="7">
        <v>6</v>
      </c>
      <c r="AQ47" s="3">
        <f t="shared" si="22"/>
        <v>120</v>
      </c>
      <c r="AS47" s="9">
        <v>20</v>
      </c>
      <c r="AU47" s="7">
        <v>6</v>
      </c>
      <c r="AW47" s="3">
        <f t="shared" si="23"/>
        <v>120</v>
      </c>
      <c r="AY47" s="9">
        <v>20</v>
      </c>
      <c r="BA47" s="7">
        <v>6</v>
      </c>
      <c r="BC47" s="3">
        <f t="shared" si="24"/>
        <v>120</v>
      </c>
      <c r="BE47" s="9">
        <v>20</v>
      </c>
      <c r="BG47" s="7">
        <v>6</v>
      </c>
      <c r="BI47" s="3">
        <f t="shared" si="25"/>
        <v>120</v>
      </c>
      <c r="BK47" s="9">
        <v>20</v>
      </c>
      <c r="BM47" s="7">
        <v>6</v>
      </c>
      <c r="BO47" s="3">
        <f t="shared" si="26"/>
        <v>120</v>
      </c>
      <c r="BQ47" s="9">
        <v>20</v>
      </c>
      <c r="BS47" s="7">
        <v>6</v>
      </c>
      <c r="BU47" s="3">
        <f t="shared" si="27"/>
        <v>120</v>
      </c>
      <c r="BW47" s="9">
        <v>20</v>
      </c>
      <c r="BY47" s="7">
        <v>6</v>
      </c>
      <c r="CA47" s="3">
        <f t="shared" si="28"/>
        <v>120</v>
      </c>
    </row>
    <row r="48" spans="1:79" x14ac:dyDescent="0.25">
      <c r="A48" t="s">
        <v>16</v>
      </c>
      <c r="C48" s="9">
        <v>2</v>
      </c>
      <c r="E48" s="7">
        <v>3</v>
      </c>
      <c r="G48" s="3">
        <f t="shared" si="16"/>
        <v>6</v>
      </c>
      <c r="I48" s="9">
        <v>2</v>
      </c>
      <c r="K48" s="7">
        <v>3</v>
      </c>
      <c r="M48" s="3">
        <f t="shared" si="17"/>
        <v>6</v>
      </c>
      <c r="O48" s="9">
        <v>2</v>
      </c>
      <c r="Q48" s="7">
        <v>3</v>
      </c>
      <c r="S48" s="3">
        <f t="shared" si="18"/>
        <v>6</v>
      </c>
      <c r="U48" s="9">
        <v>2</v>
      </c>
      <c r="W48" s="7">
        <v>3</v>
      </c>
      <c r="Y48" s="3">
        <f t="shared" si="19"/>
        <v>6</v>
      </c>
      <c r="AA48" s="9">
        <v>2</v>
      </c>
      <c r="AC48" s="7">
        <v>3</v>
      </c>
      <c r="AE48" s="3">
        <f t="shared" si="20"/>
        <v>6</v>
      </c>
      <c r="AG48" s="9">
        <v>2</v>
      </c>
      <c r="AI48" s="7">
        <v>5</v>
      </c>
      <c r="AK48" s="3">
        <f t="shared" si="21"/>
        <v>10</v>
      </c>
      <c r="AM48" s="9">
        <v>2</v>
      </c>
      <c r="AO48" s="7">
        <v>5</v>
      </c>
      <c r="AQ48" s="3">
        <f t="shared" si="22"/>
        <v>10</v>
      </c>
      <c r="AS48" s="9">
        <v>2</v>
      </c>
      <c r="AU48" s="7">
        <v>2</v>
      </c>
      <c r="AW48" s="3">
        <f t="shared" si="23"/>
        <v>4</v>
      </c>
      <c r="AY48" s="9">
        <v>2</v>
      </c>
      <c r="BA48" s="7">
        <v>2</v>
      </c>
      <c r="BC48" s="3">
        <f t="shared" si="24"/>
        <v>4</v>
      </c>
      <c r="BE48" s="9">
        <v>2</v>
      </c>
      <c r="BG48" s="7">
        <v>2</v>
      </c>
      <c r="BI48" s="3">
        <f t="shared" si="25"/>
        <v>4</v>
      </c>
      <c r="BK48" s="9">
        <v>2</v>
      </c>
      <c r="BM48" s="7">
        <v>2</v>
      </c>
      <c r="BO48" s="3">
        <f t="shared" si="26"/>
        <v>4</v>
      </c>
      <c r="BQ48" s="9">
        <v>2</v>
      </c>
      <c r="BS48" s="7">
        <v>2</v>
      </c>
      <c r="BU48" s="3">
        <f t="shared" si="27"/>
        <v>4</v>
      </c>
      <c r="BW48" s="9">
        <v>2</v>
      </c>
      <c r="BY48" s="7">
        <v>2</v>
      </c>
      <c r="CA48" s="3">
        <f t="shared" si="28"/>
        <v>4</v>
      </c>
    </row>
    <row r="49" spans="1:79" x14ac:dyDescent="0.25">
      <c r="A49" t="s">
        <v>37</v>
      </c>
      <c r="C49" s="9">
        <v>0</v>
      </c>
      <c r="E49" s="7">
        <v>0</v>
      </c>
      <c r="G49" s="3">
        <f t="shared" si="16"/>
        <v>0</v>
      </c>
      <c r="I49" s="9">
        <v>4.25</v>
      </c>
      <c r="K49" s="7">
        <v>74</v>
      </c>
      <c r="M49" s="3">
        <f t="shared" si="17"/>
        <v>314.5</v>
      </c>
      <c r="O49" s="9">
        <v>4.25</v>
      </c>
      <c r="Q49" s="7">
        <v>92</v>
      </c>
      <c r="S49" s="3">
        <f t="shared" si="18"/>
        <v>391</v>
      </c>
      <c r="U49" s="9">
        <v>4.25</v>
      </c>
      <c r="W49" s="7">
        <v>51</v>
      </c>
      <c r="Y49" s="3">
        <f t="shared" si="19"/>
        <v>216.75</v>
      </c>
      <c r="AA49" s="9">
        <v>4.25</v>
      </c>
      <c r="AC49" s="7">
        <v>88</v>
      </c>
      <c r="AE49" s="3">
        <f t="shared" si="20"/>
        <v>374</v>
      </c>
      <c r="AG49" s="9">
        <v>4.25</v>
      </c>
      <c r="AI49" s="7">
        <v>203</v>
      </c>
      <c r="AK49" s="3">
        <f t="shared" si="21"/>
        <v>862.75</v>
      </c>
      <c r="AM49" s="9">
        <v>4.25</v>
      </c>
      <c r="AO49" s="7">
        <v>211</v>
      </c>
      <c r="AQ49" s="3">
        <f t="shared" si="22"/>
        <v>896.75</v>
      </c>
      <c r="AS49" s="9">
        <v>4.25</v>
      </c>
      <c r="AU49" s="7">
        <v>75</v>
      </c>
      <c r="AW49" s="3">
        <f t="shared" si="23"/>
        <v>318.75</v>
      </c>
      <c r="AY49" s="9">
        <v>4.25</v>
      </c>
      <c r="BA49" s="7">
        <v>95</v>
      </c>
      <c r="BC49" s="3">
        <f t="shared" si="24"/>
        <v>403.75</v>
      </c>
      <c r="BE49" s="9">
        <v>4.25</v>
      </c>
      <c r="BG49" s="7">
        <v>238</v>
      </c>
      <c r="BI49" s="3">
        <f t="shared" si="25"/>
        <v>1011.5</v>
      </c>
      <c r="BK49" s="9">
        <v>2.5</v>
      </c>
      <c r="BM49" s="7">
        <v>42</v>
      </c>
      <c r="BO49" s="3">
        <f t="shared" si="26"/>
        <v>105</v>
      </c>
      <c r="BQ49" s="9">
        <v>2.5</v>
      </c>
      <c r="BS49" s="7">
        <v>34</v>
      </c>
      <c r="BU49" s="3">
        <f t="shared" si="27"/>
        <v>85</v>
      </c>
      <c r="BW49" s="9">
        <v>2.5</v>
      </c>
      <c r="BY49" s="7">
        <v>56</v>
      </c>
      <c r="CA49" s="3">
        <f t="shared" si="28"/>
        <v>140</v>
      </c>
    </row>
    <row r="50" spans="1:79" x14ac:dyDescent="0.25">
      <c r="A50" t="s">
        <v>17</v>
      </c>
      <c r="C50" s="9">
        <v>0.82</v>
      </c>
      <c r="E50" s="7">
        <v>1</v>
      </c>
      <c r="G50" s="11">
        <f t="shared" si="16"/>
        <v>0.82</v>
      </c>
      <c r="I50" s="9">
        <v>0.82</v>
      </c>
      <c r="K50" s="7">
        <v>1</v>
      </c>
      <c r="M50" s="11">
        <f t="shared" si="17"/>
        <v>0.82</v>
      </c>
      <c r="O50" s="9">
        <v>0.82</v>
      </c>
      <c r="Q50" s="7">
        <v>2</v>
      </c>
      <c r="S50" s="11">
        <f t="shared" si="18"/>
        <v>1.64</v>
      </c>
      <c r="U50" s="9">
        <v>0.82</v>
      </c>
      <c r="W50" s="7">
        <v>3</v>
      </c>
      <c r="Y50" s="11">
        <f t="shared" si="19"/>
        <v>2.46</v>
      </c>
      <c r="AA50" s="9">
        <v>0.82</v>
      </c>
      <c r="AC50" s="7">
        <v>4</v>
      </c>
      <c r="AE50" s="11">
        <f t="shared" si="20"/>
        <v>3.28</v>
      </c>
      <c r="AG50" s="9">
        <v>0.82</v>
      </c>
      <c r="AI50" s="7">
        <v>3</v>
      </c>
      <c r="AK50" s="11">
        <f t="shared" si="21"/>
        <v>2.46</v>
      </c>
      <c r="AM50" s="9">
        <v>0.82</v>
      </c>
      <c r="AO50" s="7">
        <v>4</v>
      </c>
      <c r="AQ50" s="11">
        <f t="shared" si="22"/>
        <v>3.28</v>
      </c>
      <c r="AS50" s="9">
        <v>0.82</v>
      </c>
      <c r="AU50" s="7">
        <v>4</v>
      </c>
      <c r="AW50" s="11">
        <f t="shared" si="23"/>
        <v>3.28</v>
      </c>
      <c r="AY50" s="9">
        <v>0.82</v>
      </c>
      <c r="BA50" s="7">
        <v>3</v>
      </c>
      <c r="BC50" s="11">
        <f t="shared" si="24"/>
        <v>2.46</v>
      </c>
      <c r="BE50" s="9">
        <v>0.82</v>
      </c>
      <c r="BG50" s="7">
        <v>4</v>
      </c>
      <c r="BI50" s="11">
        <f t="shared" si="25"/>
        <v>3.28</v>
      </c>
      <c r="BK50" s="9">
        <v>0.82</v>
      </c>
      <c r="BM50" s="7">
        <v>4</v>
      </c>
      <c r="BO50" s="11">
        <f t="shared" si="26"/>
        <v>3.28</v>
      </c>
      <c r="BQ50" s="9">
        <v>0.82</v>
      </c>
      <c r="BS50" s="7">
        <v>4</v>
      </c>
      <c r="BU50" s="11">
        <f t="shared" si="27"/>
        <v>3.28</v>
      </c>
      <c r="BW50" s="9">
        <v>0.82</v>
      </c>
      <c r="BY50" s="7">
        <v>4</v>
      </c>
      <c r="CA50" s="11">
        <f t="shared" si="28"/>
        <v>3.28</v>
      </c>
    </row>
    <row r="51" spans="1:79" x14ac:dyDescent="0.25">
      <c r="A51" t="s">
        <v>38</v>
      </c>
      <c r="C51" s="9">
        <v>0</v>
      </c>
      <c r="E51" s="7">
        <v>0</v>
      </c>
      <c r="G51" s="11">
        <f t="shared" si="16"/>
        <v>0</v>
      </c>
      <c r="I51" s="9">
        <v>5</v>
      </c>
      <c r="K51" s="7">
        <v>2</v>
      </c>
      <c r="M51" s="11">
        <f t="shared" si="17"/>
        <v>10</v>
      </c>
      <c r="O51" s="9">
        <v>5</v>
      </c>
      <c r="Q51" s="7">
        <v>1</v>
      </c>
      <c r="S51" s="11">
        <f t="shared" si="18"/>
        <v>5</v>
      </c>
      <c r="U51" s="9">
        <v>5</v>
      </c>
      <c r="W51" s="7">
        <v>1</v>
      </c>
      <c r="Y51" s="11">
        <f t="shared" si="19"/>
        <v>5</v>
      </c>
      <c r="AA51" s="9">
        <v>5</v>
      </c>
      <c r="AC51" s="7">
        <v>1</v>
      </c>
      <c r="AE51" s="11">
        <f t="shared" si="20"/>
        <v>5</v>
      </c>
      <c r="AG51" s="9">
        <v>5</v>
      </c>
      <c r="AI51" s="7">
        <v>3</v>
      </c>
      <c r="AK51" s="11">
        <f t="shared" si="21"/>
        <v>15</v>
      </c>
      <c r="AM51" s="9">
        <v>5</v>
      </c>
      <c r="AO51" s="7">
        <v>3</v>
      </c>
      <c r="AQ51" s="11">
        <f t="shared" si="22"/>
        <v>15</v>
      </c>
      <c r="AS51" s="9">
        <v>5</v>
      </c>
      <c r="AU51" s="7">
        <v>3</v>
      </c>
      <c r="AW51" s="11">
        <f t="shared" si="23"/>
        <v>15</v>
      </c>
      <c r="AY51" s="9">
        <v>5</v>
      </c>
      <c r="BA51" s="7">
        <v>3</v>
      </c>
      <c r="BC51" s="11">
        <f t="shared" si="24"/>
        <v>15</v>
      </c>
      <c r="BE51" s="9">
        <v>5</v>
      </c>
      <c r="BG51" s="7">
        <v>3</v>
      </c>
      <c r="BI51" s="11">
        <f t="shared" si="25"/>
        <v>15</v>
      </c>
      <c r="BK51" s="9">
        <v>5</v>
      </c>
      <c r="BM51" s="7">
        <v>3</v>
      </c>
      <c r="BO51" s="11">
        <f t="shared" si="26"/>
        <v>15</v>
      </c>
      <c r="BQ51" s="9">
        <v>5</v>
      </c>
      <c r="BS51" s="7">
        <v>3</v>
      </c>
      <c r="BU51" s="11">
        <f t="shared" si="27"/>
        <v>15</v>
      </c>
      <c r="BW51" s="9">
        <v>5</v>
      </c>
      <c r="BY51" s="7">
        <v>3</v>
      </c>
      <c r="CA51" s="11">
        <f t="shared" si="28"/>
        <v>15</v>
      </c>
    </row>
    <row r="52" spans="1:79" x14ac:dyDescent="0.25">
      <c r="A52" t="s">
        <v>39</v>
      </c>
      <c r="C52" s="9">
        <v>0</v>
      </c>
      <c r="E52" s="7">
        <v>0</v>
      </c>
      <c r="G52" s="11">
        <f t="shared" si="16"/>
        <v>0</v>
      </c>
      <c r="I52" s="9">
        <v>1</v>
      </c>
      <c r="K52" s="7">
        <v>51</v>
      </c>
      <c r="M52" s="11">
        <f t="shared" si="17"/>
        <v>51</v>
      </c>
      <c r="O52" s="9">
        <v>1</v>
      </c>
      <c r="Q52" s="7">
        <v>66</v>
      </c>
      <c r="S52" s="11">
        <f t="shared" si="18"/>
        <v>66</v>
      </c>
      <c r="U52" s="9">
        <v>1</v>
      </c>
      <c r="W52" s="7">
        <v>60</v>
      </c>
      <c r="Y52" s="11">
        <f t="shared" si="19"/>
        <v>60</v>
      </c>
      <c r="AA52" s="9">
        <v>1</v>
      </c>
      <c r="AC52" s="7">
        <v>63</v>
      </c>
      <c r="AE52" s="11">
        <f t="shared" si="20"/>
        <v>63</v>
      </c>
      <c r="AG52" s="9">
        <v>1</v>
      </c>
      <c r="AI52" s="7">
        <v>78</v>
      </c>
      <c r="AK52" s="11">
        <f t="shared" si="21"/>
        <v>78</v>
      </c>
      <c r="AM52" s="9">
        <v>1</v>
      </c>
      <c r="AO52" s="7">
        <v>198</v>
      </c>
      <c r="AQ52" s="11">
        <f t="shared" si="22"/>
        <v>198</v>
      </c>
      <c r="AS52" s="9">
        <v>1</v>
      </c>
      <c r="AU52" s="7">
        <v>171</v>
      </c>
      <c r="AW52" s="11">
        <f t="shared" si="23"/>
        <v>171</v>
      </c>
      <c r="AY52" s="9">
        <v>1</v>
      </c>
      <c r="BA52" s="7">
        <v>207</v>
      </c>
      <c r="BC52" s="11">
        <f t="shared" si="24"/>
        <v>207</v>
      </c>
      <c r="BE52" s="9">
        <v>1</v>
      </c>
      <c r="BG52" s="7">
        <v>189</v>
      </c>
      <c r="BI52" s="11">
        <f t="shared" si="25"/>
        <v>189</v>
      </c>
      <c r="BK52" s="9">
        <v>1</v>
      </c>
      <c r="BM52" s="7">
        <v>90</v>
      </c>
      <c r="BO52" s="11">
        <f t="shared" si="26"/>
        <v>90</v>
      </c>
      <c r="BQ52" s="9">
        <v>1</v>
      </c>
      <c r="BS52" s="7">
        <v>63</v>
      </c>
      <c r="BU52" s="11">
        <f t="shared" si="27"/>
        <v>63</v>
      </c>
      <c r="BW52" s="9">
        <v>1</v>
      </c>
      <c r="BY52" s="7">
        <v>63</v>
      </c>
      <c r="CA52" s="11">
        <f t="shared" si="28"/>
        <v>63</v>
      </c>
    </row>
    <row r="53" spans="1:79" x14ac:dyDescent="0.25">
      <c r="A53" t="s">
        <v>53</v>
      </c>
      <c r="C53" s="9">
        <v>0</v>
      </c>
      <c r="E53" s="7">
        <v>0</v>
      </c>
      <c r="G53" s="4">
        <f t="shared" si="16"/>
        <v>0</v>
      </c>
      <c r="I53" s="9">
        <v>0</v>
      </c>
      <c r="K53" s="7">
        <v>0</v>
      </c>
      <c r="M53" s="4">
        <f t="shared" si="17"/>
        <v>0</v>
      </c>
      <c r="O53" s="9">
        <v>10</v>
      </c>
      <c r="Q53" s="7">
        <v>1</v>
      </c>
      <c r="S53" s="4">
        <f t="shared" si="18"/>
        <v>10</v>
      </c>
      <c r="U53" s="9">
        <v>10</v>
      </c>
      <c r="W53" s="7">
        <v>0</v>
      </c>
      <c r="Y53" s="4">
        <f t="shared" si="19"/>
        <v>0</v>
      </c>
      <c r="AA53" s="9">
        <v>10</v>
      </c>
      <c r="AC53" s="7">
        <v>0</v>
      </c>
      <c r="AE53" s="4">
        <f t="shared" si="20"/>
        <v>0</v>
      </c>
      <c r="AG53" s="9">
        <v>10</v>
      </c>
      <c r="AI53" s="7">
        <v>0</v>
      </c>
      <c r="AK53" s="4">
        <f t="shared" si="21"/>
        <v>0</v>
      </c>
      <c r="AM53" s="9">
        <v>10</v>
      </c>
      <c r="AO53" s="7">
        <v>0</v>
      </c>
      <c r="AQ53" s="4">
        <f t="shared" si="22"/>
        <v>0</v>
      </c>
      <c r="AS53" s="9">
        <v>10</v>
      </c>
      <c r="AU53" s="7">
        <v>0</v>
      </c>
      <c r="AW53" s="4">
        <f t="shared" si="23"/>
        <v>0</v>
      </c>
      <c r="AY53" s="9">
        <v>10</v>
      </c>
      <c r="BA53" s="7">
        <v>0</v>
      </c>
      <c r="BC53" s="4">
        <f t="shared" si="24"/>
        <v>0</v>
      </c>
      <c r="BE53" s="9">
        <v>10</v>
      </c>
      <c r="BG53" s="7">
        <v>0</v>
      </c>
      <c r="BI53" s="4">
        <f t="shared" si="25"/>
        <v>0</v>
      </c>
      <c r="BK53" s="9">
        <v>10</v>
      </c>
      <c r="BM53" s="7">
        <v>0</v>
      </c>
      <c r="BO53" s="4">
        <f t="shared" si="26"/>
        <v>0</v>
      </c>
      <c r="BQ53" s="9">
        <v>10</v>
      </c>
      <c r="BS53" s="7">
        <v>0</v>
      </c>
      <c r="BU53" s="4">
        <f t="shared" si="27"/>
        <v>0</v>
      </c>
      <c r="BW53" s="9">
        <v>10</v>
      </c>
      <c r="BY53" s="7">
        <v>0</v>
      </c>
      <c r="CA53" s="4">
        <f t="shared" si="28"/>
        <v>0</v>
      </c>
    </row>
    <row r="54" spans="1:79" x14ac:dyDescent="0.25">
      <c r="A54" t="s">
        <v>18</v>
      </c>
      <c r="C54" s="9"/>
      <c r="E54" s="7"/>
      <c r="G54" s="3">
        <f>SUM(G45:G53)</f>
        <v>268.07</v>
      </c>
      <c r="I54" s="9"/>
      <c r="K54" s="7"/>
      <c r="M54" s="3">
        <f>SUM(M45:M53)</f>
        <v>643.57000000000005</v>
      </c>
      <c r="O54" s="9"/>
      <c r="Q54" s="7"/>
      <c r="S54" s="3">
        <f>SUM(S45:S53)</f>
        <v>740.89</v>
      </c>
      <c r="U54" s="9"/>
      <c r="W54" s="7"/>
      <c r="Y54" s="3">
        <f>SUM(Y45:Y53)</f>
        <v>551.46</v>
      </c>
      <c r="AA54" s="9"/>
      <c r="AC54" s="7"/>
      <c r="AE54" s="3">
        <f>SUM(AE45:AE53)</f>
        <v>712.53</v>
      </c>
      <c r="AG54" s="9"/>
      <c r="AI54" s="7"/>
      <c r="AK54" s="3">
        <f>SUM(AK45:AK53)</f>
        <v>1229.46</v>
      </c>
      <c r="AM54" s="9"/>
      <c r="AO54" s="7"/>
      <c r="AQ54" s="3">
        <f>SUM(AQ45:AQ53)</f>
        <v>1384.28</v>
      </c>
      <c r="AS54" s="9"/>
      <c r="AU54" s="7"/>
      <c r="AW54" s="3">
        <f>SUM(AW45:AW53)</f>
        <v>773.28</v>
      </c>
      <c r="AY54" s="9"/>
      <c r="BA54" s="7"/>
      <c r="BC54" s="3">
        <f>SUM(BC45:BC53)</f>
        <v>893.46</v>
      </c>
      <c r="BE54" s="9"/>
      <c r="BG54" s="7"/>
      <c r="BI54" s="3">
        <f>SUM(BI45:BI53)</f>
        <v>1484.03</v>
      </c>
      <c r="BK54" s="9"/>
      <c r="BM54" s="7"/>
      <c r="BO54" s="3">
        <f>SUM(BO45:BO53)</f>
        <v>457.28</v>
      </c>
      <c r="BQ54" s="9"/>
      <c r="BS54" s="7"/>
      <c r="BU54" s="3">
        <f>SUM(BU45:BU53)</f>
        <v>405.28</v>
      </c>
      <c r="BW54" s="9"/>
      <c r="BY54" s="7"/>
      <c r="CA54" s="3">
        <f>SUM(CA45:CA53)</f>
        <v>460.28</v>
      </c>
    </row>
    <row r="55" spans="1:79" ht="15" customHeight="1" x14ac:dyDescent="0.25">
      <c r="C55" s="9"/>
      <c r="E55" s="7"/>
      <c r="I55" s="9"/>
      <c r="K55" s="7"/>
      <c r="O55" s="9"/>
      <c r="Q55" s="7"/>
      <c r="U55" s="9"/>
      <c r="W55" s="7"/>
      <c r="AA55" s="9"/>
      <c r="AC55" s="7"/>
      <c r="AG55" s="9"/>
      <c r="AI55" s="7"/>
      <c r="AM55" s="9"/>
      <c r="AO55" s="7"/>
      <c r="AS55" s="9"/>
      <c r="AU55" s="7"/>
      <c r="AY55" s="9"/>
      <c r="BA55" s="7"/>
      <c r="BE55" s="9"/>
      <c r="BG55" s="7"/>
      <c r="BK55" s="9"/>
      <c r="BM55" s="7"/>
      <c r="BQ55" s="9"/>
      <c r="BS55" s="7"/>
      <c r="BW55" s="9"/>
      <c r="BY55" s="7"/>
    </row>
    <row r="56" spans="1:79" x14ac:dyDescent="0.25">
      <c r="A56" t="s">
        <v>19</v>
      </c>
      <c r="C56" s="9">
        <v>0.1</v>
      </c>
      <c r="E56" s="7">
        <v>0</v>
      </c>
      <c r="G56" s="3">
        <f>C56*E56</f>
        <v>0</v>
      </c>
      <c r="I56" s="9">
        <v>0.1</v>
      </c>
      <c r="K56" s="7">
        <v>0</v>
      </c>
      <c r="M56" s="3">
        <f>I56*K56</f>
        <v>0</v>
      </c>
      <c r="O56" s="9">
        <v>0.1</v>
      </c>
      <c r="Q56" s="7">
        <v>0</v>
      </c>
      <c r="S56" s="3">
        <f>O56*Q56</f>
        <v>0</v>
      </c>
      <c r="U56" s="9">
        <v>0.1</v>
      </c>
      <c r="W56" s="7">
        <v>0</v>
      </c>
      <c r="Y56" s="3">
        <f>U56*W56</f>
        <v>0</v>
      </c>
      <c r="AA56" s="9">
        <v>0.1</v>
      </c>
      <c r="AC56" s="7">
        <v>0</v>
      </c>
      <c r="AE56" s="3">
        <f>AA56*AC56</f>
        <v>0</v>
      </c>
      <c r="AG56" s="9">
        <v>0.1</v>
      </c>
      <c r="AI56" s="7">
        <v>66</v>
      </c>
      <c r="AK56" s="3">
        <f>AG56*AI56</f>
        <v>6.6000000000000005</v>
      </c>
      <c r="AM56" s="9">
        <v>0.1</v>
      </c>
      <c r="AO56" s="7">
        <v>0</v>
      </c>
      <c r="AQ56" s="3">
        <f>AM56*AO56</f>
        <v>0</v>
      </c>
      <c r="AS56" s="9">
        <v>0.1</v>
      </c>
      <c r="AU56" s="7">
        <v>0</v>
      </c>
      <c r="AW56" s="3">
        <f>AS56*AU56</f>
        <v>0</v>
      </c>
      <c r="AY56" s="9">
        <v>0.1</v>
      </c>
      <c r="BA56" s="7">
        <v>0</v>
      </c>
      <c r="BC56" s="3">
        <f>AY56*BA56</f>
        <v>0</v>
      </c>
      <c r="BE56" s="9">
        <v>0.1</v>
      </c>
      <c r="BG56" s="7">
        <v>0</v>
      </c>
      <c r="BI56" s="3">
        <f>BE56*BG56</f>
        <v>0</v>
      </c>
      <c r="BK56" s="9">
        <v>0.1</v>
      </c>
      <c r="BM56" s="7">
        <v>0</v>
      </c>
      <c r="BO56" s="3">
        <f>BK56*BM56</f>
        <v>0</v>
      </c>
      <c r="BQ56" s="9">
        <v>0.1</v>
      </c>
      <c r="BS56" s="7">
        <v>0</v>
      </c>
      <c r="BU56" s="3">
        <f>BQ56*BS56</f>
        <v>0</v>
      </c>
      <c r="BW56" s="9">
        <v>0.1</v>
      </c>
      <c r="BY56" s="7">
        <v>0</v>
      </c>
      <c r="CA56" s="3">
        <f>BW56*BY56</f>
        <v>0</v>
      </c>
    </row>
    <row r="57" spans="1:79" x14ac:dyDescent="0.25">
      <c r="A57" t="s">
        <v>20</v>
      </c>
      <c r="C57" s="10">
        <v>8.6999999999999994E-3</v>
      </c>
      <c r="E57" s="7">
        <v>0</v>
      </c>
      <c r="G57" s="4">
        <f>C57*E57</f>
        <v>0</v>
      </c>
      <c r="I57" s="10">
        <v>8.5000000000000006E-3</v>
      </c>
      <c r="K57" s="7">
        <v>0</v>
      </c>
      <c r="M57" s="4">
        <f>I57*K57</f>
        <v>0</v>
      </c>
      <c r="O57" s="10">
        <v>8.5000000000000006E-3</v>
      </c>
      <c r="Q57" s="7">
        <v>0</v>
      </c>
      <c r="S57" s="4">
        <f>O57*Q57</f>
        <v>0</v>
      </c>
      <c r="U57" s="10">
        <v>8.5000000000000006E-3</v>
      </c>
      <c r="W57" s="7">
        <v>0</v>
      </c>
      <c r="Y57" s="4">
        <f>U57*W57</f>
        <v>0</v>
      </c>
      <c r="AA57" s="10">
        <v>8.5000000000000006E-3</v>
      </c>
      <c r="AC57" s="7">
        <v>0</v>
      </c>
      <c r="AE57" s="4">
        <f>AA57*AC57</f>
        <v>0</v>
      </c>
      <c r="AG57" s="10">
        <v>8.5000000000000006E-3</v>
      </c>
      <c r="AI57" s="7">
        <v>66</v>
      </c>
      <c r="AK57" s="4">
        <f>AG57*AI57</f>
        <v>0.56100000000000005</v>
      </c>
      <c r="AM57" s="10">
        <v>8.5000000000000006E-3</v>
      </c>
      <c r="AO57" s="7">
        <v>0</v>
      </c>
      <c r="AQ57" s="4">
        <f>AM57*AO57</f>
        <v>0</v>
      </c>
      <c r="AS57" s="10">
        <v>8.5000000000000006E-3</v>
      </c>
      <c r="AU57" s="7">
        <v>0</v>
      </c>
      <c r="AW57" s="4">
        <f>AS57*AU57</f>
        <v>0</v>
      </c>
      <c r="AY57" s="10">
        <v>8.5000000000000006E-3</v>
      </c>
      <c r="BA57" s="7">
        <v>0</v>
      </c>
      <c r="BC57" s="4">
        <f>AY57*BA57</f>
        <v>0</v>
      </c>
      <c r="BE57" s="10">
        <v>8.5000000000000006E-3</v>
      </c>
      <c r="BG57" s="7">
        <v>0</v>
      </c>
      <c r="BI57" s="4">
        <f>BE57*BG57</f>
        <v>0</v>
      </c>
      <c r="BK57" s="10">
        <v>8.5000000000000006E-3</v>
      </c>
      <c r="BM57" s="7">
        <v>0</v>
      </c>
      <c r="BO57" s="4">
        <f>BK57*BM57</f>
        <v>0</v>
      </c>
      <c r="BQ57" s="10">
        <v>8.5000000000000006E-3</v>
      </c>
      <c r="BS57" s="7">
        <v>0</v>
      </c>
      <c r="BU57" s="4">
        <f>BQ57*BS57</f>
        <v>0</v>
      </c>
      <c r="BW57" s="10">
        <v>8.5000000000000006E-3</v>
      </c>
      <c r="BY57" s="7">
        <v>0</v>
      </c>
      <c r="CA57" s="4">
        <f>BW57*BY57</f>
        <v>0</v>
      </c>
    </row>
    <row r="58" spans="1:79" x14ac:dyDescent="0.25">
      <c r="A58" t="s">
        <v>21</v>
      </c>
      <c r="G58" s="3">
        <f>SUM(G56:G57)</f>
        <v>0</v>
      </c>
      <c r="M58" s="3">
        <f>SUM(M56:M57)</f>
        <v>0</v>
      </c>
      <c r="S58" s="3">
        <f>SUM(S56:S57)</f>
        <v>0</v>
      </c>
      <c r="Y58" s="3">
        <f>SUM(Y56:Y57)</f>
        <v>0</v>
      </c>
      <c r="AE58" s="3">
        <f>SUM(AE56:AE57)</f>
        <v>0</v>
      </c>
      <c r="AK58" s="3">
        <f>SUM(AK56:AK57)</f>
        <v>7.1610000000000005</v>
      </c>
      <c r="AQ58" s="3">
        <f>SUM(AQ56:AQ57)</f>
        <v>0</v>
      </c>
      <c r="AW58" s="3">
        <f>SUM(AW56:AW57)</f>
        <v>0</v>
      </c>
      <c r="BC58" s="3">
        <f>SUM(BC56:BC57)</f>
        <v>0</v>
      </c>
      <c r="BI58" s="3">
        <f>SUM(BI56:BI57)</f>
        <v>0</v>
      </c>
      <c r="BO58" s="3">
        <f>SUM(BO56:BO57)</f>
        <v>0</v>
      </c>
      <c r="BU58" s="3">
        <f>SUM(BU56:BU57)</f>
        <v>0</v>
      </c>
      <c r="CA58" s="3">
        <f>SUM(CA56:CA57)</f>
        <v>0</v>
      </c>
    </row>
    <row r="59" spans="1:79" ht="15" customHeight="1" x14ac:dyDescent="0.25"/>
    <row r="60" spans="1:79" x14ac:dyDescent="0.25">
      <c r="A60" t="s">
        <v>4</v>
      </c>
      <c r="G60" s="6">
        <f>G9+G11+G13+G18+G24+G29+G39+G43+G54+G58</f>
        <v>907.99499999999989</v>
      </c>
      <c r="M60" s="6">
        <f>M9+M11+M13+M18+M24+M29+M39+M43+M54+M58</f>
        <v>1152.6356000000001</v>
      </c>
      <c r="S60" s="6">
        <f>S9+S11+S13+S18+S24+S29+S39+S43+S54+S58</f>
        <v>1239.9852000000001</v>
      </c>
      <c r="Y60" s="6">
        <f>Y9+Y11+Y13+Y18+Y24+Y29+Y39+Y43+Y54+Y58</f>
        <v>1071.2087999999999</v>
      </c>
      <c r="AE60" s="6">
        <f>AE9+AE11+AE13+AE18+AE24+AE29+AE39+AE43+AE54+AE58</f>
        <v>1226.7675999999999</v>
      </c>
      <c r="AK60" s="6">
        <f>AK9+AK11+AK13+AK18+AK24+AK29+AK39+AK43+AK54+AK58</f>
        <v>1807.5792000000001</v>
      </c>
      <c r="AQ60" s="6">
        <f>AQ9+AQ11+AQ13+AQ18+AQ24+AQ29+AQ39+AQ43+AQ54+AQ58</f>
        <v>1902.271</v>
      </c>
      <c r="AW60" s="6">
        <f>AW9+AW11+AW13+AW18+AW24+AW29+AW39+AW43+AW54+AW58</f>
        <v>1308.7035999999998</v>
      </c>
      <c r="BC60" s="6">
        <f>BC9+BC11+BC13+BC18+BC24+BC29+BC39+BC43+BC54+BC58</f>
        <v>1349.1984</v>
      </c>
      <c r="BI60" s="6">
        <f>BI9+BI11+BI13+BI18+BI24+BI29+BI39+BI43+BI54+BI58</f>
        <v>1947.1389999999999</v>
      </c>
      <c r="BO60" s="6">
        <f>BO9+BO11+BO13+BO18+BO24+BO29+BO39+BO43+BO54+BO58</f>
        <v>739.0655999999999</v>
      </c>
      <c r="BU60" s="6">
        <f>BU9+BU11+BU13+BU18+BU24+BU29+BU39+BU43+BU54+BU58</f>
        <v>851.67640000000006</v>
      </c>
      <c r="CA60" s="6">
        <f>CA9+CA11+CA13+CA18+CA24+CA29+CA39+CA43+CA54+CA58</f>
        <v>723.9982</v>
      </c>
    </row>
    <row r="61" spans="1:79" ht="8.1" customHeight="1" x14ac:dyDescent="0.25"/>
    <row r="62" spans="1:79" x14ac:dyDescent="0.25">
      <c r="A62" t="s">
        <v>52</v>
      </c>
      <c r="G62" s="6">
        <f>Grant!G34</f>
        <v>175</v>
      </c>
      <c r="M62" s="6">
        <f>Grant!M34</f>
        <v>481.38819999999998</v>
      </c>
      <c r="S62" s="6">
        <f>Grant!S34</f>
        <v>453.85039999999998</v>
      </c>
      <c r="Y62" s="6">
        <f>Grant!Y34</f>
        <v>455.77440000000001</v>
      </c>
      <c r="AE62" s="6">
        <f>Grant!AE34</f>
        <v>463.47039999999998</v>
      </c>
      <c r="AK62" s="6">
        <f>Grant!AK34</f>
        <v>400.82639999999998</v>
      </c>
      <c r="AQ62" s="6">
        <f>Grant!AQ34</f>
        <v>413.43560000000008</v>
      </c>
      <c r="AW62" s="6">
        <f>Grant!AW34</f>
        <v>417.69639999999998</v>
      </c>
      <c r="BC62" s="6">
        <f>Grant!BC34</f>
        <v>407.34839999999997</v>
      </c>
      <c r="BI62" s="6">
        <f>Grant!BI34</f>
        <v>422.56639999999999</v>
      </c>
      <c r="BO62" s="6">
        <f>Grant!BO34</f>
        <v>221.13119999999998</v>
      </c>
      <c r="BU62" s="6">
        <f>Grant!BU34</f>
        <v>340.69599999999997</v>
      </c>
      <c r="CA62" s="6">
        <f>Grant!CA34</f>
        <v>255.91559999999998</v>
      </c>
    </row>
    <row r="63" spans="1:79" ht="8.1" customHeight="1" x14ac:dyDescent="0.25"/>
    <row r="64" spans="1:79" x14ac:dyDescent="0.25">
      <c r="A64" t="s">
        <v>41</v>
      </c>
      <c r="G64" s="11">
        <v>0</v>
      </c>
      <c r="H64" s="13"/>
      <c r="I64" s="13"/>
      <c r="J64" s="13"/>
      <c r="K64" s="13"/>
      <c r="L64" s="13"/>
      <c r="M64" s="11">
        <v>236.8</v>
      </c>
      <c r="N64" s="13"/>
      <c r="O64" s="13"/>
      <c r="P64" s="13"/>
      <c r="Q64" s="13"/>
      <c r="R64" s="13"/>
      <c r="S64" s="11">
        <v>0</v>
      </c>
      <c r="T64" s="13"/>
      <c r="U64" s="13"/>
      <c r="V64" s="13"/>
      <c r="W64" s="13"/>
      <c r="X64" s="13"/>
      <c r="Y64" s="11">
        <v>0</v>
      </c>
      <c r="Z64" s="13"/>
      <c r="AA64" s="13"/>
      <c r="AB64" s="13"/>
      <c r="AC64" s="13"/>
      <c r="AD64" s="13"/>
      <c r="AE64" s="11">
        <v>0</v>
      </c>
      <c r="AG64" s="13"/>
      <c r="AH64" s="13"/>
      <c r="AI64" s="13"/>
      <c r="AJ64" s="13"/>
      <c r="AK64" s="11">
        <v>0</v>
      </c>
      <c r="AM64" s="13"/>
      <c r="AN64" s="13"/>
      <c r="AO64" s="13"/>
      <c r="AP64" s="13"/>
      <c r="AQ64" s="11">
        <v>0</v>
      </c>
      <c r="AS64" s="13"/>
      <c r="AT64" s="13"/>
      <c r="AU64" s="13"/>
      <c r="AV64" s="13"/>
      <c r="AW64" s="11">
        <v>2.4300000000000002</v>
      </c>
      <c r="AY64" s="13"/>
      <c r="AZ64" s="13"/>
      <c r="BA64" s="13"/>
      <c r="BB64" s="13"/>
      <c r="BC64" s="11">
        <v>0</v>
      </c>
      <c r="BE64" s="13"/>
      <c r="BF64" s="13"/>
      <c r="BG64" s="13"/>
      <c r="BH64" s="13"/>
      <c r="BI64" s="11">
        <f>-236.8-2.43</f>
        <v>-239.23000000000002</v>
      </c>
      <c r="BK64" s="13"/>
      <c r="BL64" s="13"/>
      <c r="BM64" s="13"/>
      <c r="BN64" s="13"/>
      <c r="BO64" s="11">
        <v>0</v>
      </c>
      <c r="BQ64" s="13"/>
      <c r="BR64" s="13"/>
      <c r="BS64" s="13"/>
      <c r="BT64" s="13"/>
      <c r="BU64" s="11">
        <v>227.21</v>
      </c>
      <c r="BW64" s="13"/>
      <c r="BX64" s="13"/>
      <c r="BY64" s="13"/>
      <c r="BZ64" s="13"/>
      <c r="CA64" s="11">
        <v>0</v>
      </c>
    </row>
    <row r="65" spans="1:79" ht="8.1" customHeight="1" x14ac:dyDescent="0.25">
      <c r="G65" s="11"/>
      <c r="M65" s="11"/>
      <c r="S65" s="11"/>
      <c r="Y65" s="11"/>
      <c r="AE65" s="11"/>
      <c r="AK65" s="11"/>
      <c r="AQ65" s="11"/>
      <c r="AW65" s="11"/>
      <c r="BC65" s="11"/>
      <c r="BI65" s="11"/>
      <c r="BO65" s="11"/>
      <c r="BU65" s="11"/>
      <c r="CA65" s="11"/>
    </row>
    <row r="66" spans="1:79" ht="15" customHeight="1" x14ac:dyDescent="0.25">
      <c r="A66" t="s">
        <v>58</v>
      </c>
      <c r="G66" s="11">
        <v>0</v>
      </c>
      <c r="M66" s="11">
        <v>-0.18</v>
      </c>
      <c r="S66" s="11">
        <v>0</v>
      </c>
      <c r="Y66" s="11">
        <v>0</v>
      </c>
      <c r="AE66" s="11">
        <v>0</v>
      </c>
      <c r="AK66" s="11">
        <v>-1.05</v>
      </c>
      <c r="AQ66" s="11">
        <v>0</v>
      </c>
      <c r="AW66" s="11">
        <v>0</v>
      </c>
      <c r="BC66" s="11">
        <v>0</v>
      </c>
      <c r="BI66" s="11">
        <v>0</v>
      </c>
      <c r="BO66" s="11">
        <v>0</v>
      </c>
      <c r="BU66" s="11">
        <v>0</v>
      </c>
      <c r="CA66" s="11">
        <v>0</v>
      </c>
    </row>
    <row r="67" spans="1:79" ht="8.1" customHeight="1" x14ac:dyDescent="0.25">
      <c r="G67" s="11"/>
      <c r="M67" s="11"/>
      <c r="S67" s="11"/>
      <c r="Y67" s="11"/>
      <c r="AE67" s="11"/>
      <c r="AK67" s="11"/>
      <c r="AQ67" s="11"/>
      <c r="AW67" s="11"/>
      <c r="BC67" s="11"/>
      <c r="BI67" s="11"/>
      <c r="BO67" s="11"/>
      <c r="BU67" s="11"/>
      <c r="CA67" s="11"/>
    </row>
    <row r="68" spans="1:79" ht="15" customHeight="1" x14ac:dyDescent="0.25">
      <c r="A68" t="s">
        <v>59</v>
      </c>
      <c r="G68" s="11">
        <v>0</v>
      </c>
      <c r="M68" s="11">
        <v>0</v>
      </c>
      <c r="S68" s="11">
        <v>0</v>
      </c>
      <c r="Y68" s="11">
        <v>-261.25</v>
      </c>
      <c r="AE68" s="11">
        <v>0</v>
      </c>
      <c r="AK68" s="11">
        <v>0</v>
      </c>
      <c r="AQ68" s="11">
        <v>0</v>
      </c>
      <c r="AW68" s="11">
        <v>0</v>
      </c>
      <c r="BC68" s="11">
        <v>0</v>
      </c>
      <c r="BI68" s="11">
        <v>0</v>
      </c>
      <c r="BO68" s="11">
        <v>0</v>
      </c>
      <c r="BU68" s="11">
        <v>0</v>
      </c>
      <c r="CA68" s="11">
        <v>0</v>
      </c>
    </row>
    <row r="69" spans="1:79" ht="8.1" customHeight="1" x14ac:dyDescent="0.25">
      <c r="G69" s="11"/>
      <c r="M69" s="11"/>
      <c r="S69" s="11"/>
      <c r="Y69" s="11"/>
      <c r="AE69" s="11"/>
      <c r="AK69" s="11"/>
      <c r="AQ69" s="11"/>
      <c r="AW69" s="11"/>
      <c r="BC69" s="11"/>
      <c r="BI69" s="11"/>
      <c r="BO69" s="11"/>
      <c r="BU69" s="11"/>
      <c r="CA69" s="11"/>
    </row>
    <row r="70" spans="1:79" ht="15" customHeight="1" x14ac:dyDescent="0.25">
      <c r="A70" t="s">
        <v>60</v>
      </c>
      <c r="G70" s="11">
        <v>0</v>
      </c>
      <c r="M70" s="11">
        <v>0</v>
      </c>
      <c r="S70" s="11">
        <v>0</v>
      </c>
      <c r="Y70" s="11">
        <v>0</v>
      </c>
      <c r="AE70" s="11">
        <v>0</v>
      </c>
      <c r="AK70" s="11">
        <f>-10-33-60-69.7</f>
        <v>-172.7</v>
      </c>
      <c r="AQ70" s="11">
        <v>0</v>
      </c>
      <c r="AW70" s="11">
        <v>0</v>
      </c>
      <c r="BC70" s="11">
        <v>0</v>
      </c>
      <c r="BI70" s="11">
        <v>0</v>
      </c>
      <c r="BO70" s="11">
        <v>0</v>
      </c>
      <c r="BU70" s="11">
        <v>0</v>
      </c>
      <c r="CA70" s="11">
        <v>0</v>
      </c>
    </row>
    <row r="71" spans="1:79" ht="8.1" customHeight="1" x14ac:dyDescent="0.25">
      <c r="G71" s="11"/>
      <c r="M71" s="11"/>
      <c r="S71" s="11"/>
      <c r="Y71" s="11"/>
      <c r="AE71" s="11"/>
      <c r="AK71" s="11"/>
      <c r="AQ71" s="11"/>
      <c r="AW71" s="11"/>
      <c r="BC71" s="11"/>
      <c r="BI71" s="11"/>
      <c r="BO71" s="11"/>
      <c r="BU71" s="11"/>
      <c r="CA71" s="11"/>
    </row>
    <row r="72" spans="1:79" ht="15" customHeight="1" x14ac:dyDescent="0.25">
      <c r="A72" t="s">
        <v>61</v>
      </c>
      <c r="G72" s="11">
        <v>0</v>
      </c>
      <c r="M72" s="11">
        <v>0</v>
      </c>
      <c r="S72" s="11">
        <v>0</v>
      </c>
      <c r="Y72" s="11">
        <v>0</v>
      </c>
      <c r="AE72" s="11">
        <v>0</v>
      </c>
      <c r="AK72" s="11">
        <f>-10-33-60-73.6</f>
        <v>-176.6</v>
      </c>
      <c r="AQ72" s="11">
        <v>0</v>
      </c>
      <c r="AW72" s="11">
        <v>0</v>
      </c>
      <c r="BC72" s="11">
        <v>0</v>
      </c>
      <c r="BI72" s="11">
        <v>0</v>
      </c>
      <c r="BO72" s="11">
        <v>0</v>
      </c>
      <c r="BU72" s="11">
        <v>0</v>
      </c>
      <c r="CA72" s="11">
        <v>0</v>
      </c>
    </row>
    <row r="73" spans="1:79" ht="8.1" customHeight="1" x14ac:dyDescent="0.25">
      <c r="G73" s="11"/>
      <c r="M73" s="11"/>
      <c r="S73" s="11"/>
      <c r="Y73" s="11"/>
      <c r="AE73" s="11"/>
      <c r="AK73" s="11"/>
      <c r="AQ73" s="11"/>
      <c r="AW73" s="11"/>
      <c r="BC73" s="11"/>
      <c r="BI73" s="11"/>
      <c r="BO73" s="11"/>
      <c r="BU73" s="11"/>
      <c r="CA73" s="11"/>
    </row>
    <row r="74" spans="1:79" ht="15" customHeight="1" x14ac:dyDescent="0.25">
      <c r="A74" t="s">
        <v>62</v>
      </c>
      <c r="G74" s="11">
        <v>0</v>
      </c>
      <c r="M74" s="11">
        <v>0</v>
      </c>
      <c r="S74" s="11">
        <v>0</v>
      </c>
      <c r="Y74" s="11">
        <v>0</v>
      </c>
      <c r="AE74" s="11">
        <v>0</v>
      </c>
      <c r="AK74" s="11">
        <f>-10-33-60-69.4</f>
        <v>-172.4</v>
      </c>
      <c r="AQ74" s="11">
        <v>0</v>
      </c>
      <c r="AW74" s="11">
        <v>0</v>
      </c>
      <c r="BC74" s="11">
        <v>0</v>
      </c>
      <c r="BI74" s="11">
        <v>0</v>
      </c>
      <c r="BO74" s="11">
        <v>0</v>
      </c>
      <c r="BU74" s="11">
        <v>0</v>
      </c>
      <c r="CA74" s="11">
        <v>0</v>
      </c>
    </row>
    <row r="75" spans="1:79" ht="8.1" customHeight="1" x14ac:dyDescent="0.25">
      <c r="G75" s="11"/>
      <c r="M75" s="11"/>
      <c r="S75" s="11"/>
      <c r="Y75" s="11"/>
      <c r="AE75" s="11"/>
      <c r="AK75" s="11"/>
      <c r="AQ75" s="11"/>
      <c r="AW75" s="11"/>
      <c r="BC75" s="11"/>
      <c r="BI75" s="11"/>
      <c r="BO75" s="11"/>
      <c r="BU75" s="11"/>
      <c r="CA75" s="11"/>
    </row>
    <row r="76" spans="1:79" x14ac:dyDescent="0.25">
      <c r="A76" t="s">
        <v>63</v>
      </c>
      <c r="G76" s="11">
        <v>0</v>
      </c>
      <c r="M76" s="11">
        <v>0</v>
      </c>
      <c r="S76" s="11">
        <v>0</v>
      </c>
      <c r="Y76" s="11">
        <v>0</v>
      </c>
      <c r="AE76" s="11">
        <v>0</v>
      </c>
      <c r="AK76" s="11">
        <f>-10-33-60-72.6</f>
        <v>-175.6</v>
      </c>
      <c r="AQ76" s="11">
        <v>0</v>
      </c>
      <c r="AW76" s="11">
        <v>0</v>
      </c>
      <c r="BC76" s="11">
        <v>0</v>
      </c>
      <c r="BI76" s="11">
        <v>0</v>
      </c>
      <c r="BO76" s="11">
        <v>0</v>
      </c>
      <c r="BU76" s="11">
        <v>0</v>
      </c>
      <c r="CA76" s="11">
        <v>0</v>
      </c>
    </row>
    <row r="77" spans="1:79" ht="8.1" customHeight="1" x14ac:dyDescent="0.25">
      <c r="G77" s="11"/>
      <c r="M77" s="11"/>
      <c r="S77" s="11"/>
      <c r="Y77" s="11"/>
      <c r="AE77" s="11"/>
      <c r="AK77" s="11"/>
      <c r="AQ77" s="11"/>
      <c r="AW77" s="11"/>
      <c r="BC77" s="11"/>
      <c r="BI77" s="11"/>
      <c r="BO77" s="11"/>
      <c r="BU77" s="11"/>
      <c r="CA77" s="11"/>
    </row>
    <row r="78" spans="1:79" x14ac:dyDescent="0.25">
      <c r="A78" t="s">
        <v>72</v>
      </c>
      <c r="G78" s="11">
        <v>0</v>
      </c>
      <c r="M78" s="11">
        <v>0</v>
      </c>
      <c r="S78" s="11">
        <v>0</v>
      </c>
      <c r="Y78" s="11">
        <v>0</v>
      </c>
      <c r="AE78" s="11">
        <v>0</v>
      </c>
      <c r="AK78" s="11">
        <v>0</v>
      </c>
      <c r="AQ78" s="11">
        <v>0</v>
      </c>
      <c r="AW78" s="11">
        <v>0</v>
      </c>
      <c r="BC78" s="11">
        <v>0</v>
      </c>
      <c r="BI78" s="11">
        <v>0</v>
      </c>
      <c r="BO78" s="11">
        <v>-2527.61</v>
      </c>
      <c r="BU78" s="11">
        <v>-314.32</v>
      </c>
      <c r="CA78" s="11">
        <v>0</v>
      </c>
    </row>
    <row r="79" spans="1:79" ht="7.5" customHeight="1" x14ac:dyDescent="0.25">
      <c r="G79" s="11"/>
      <c r="M79" s="11"/>
      <c r="S79" s="11"/>
      <c r="Y79" s="11"/>
      <c r="AE79" s="11"/>
      <c r="AK79" s="11"/>
      <c r="AQ79" s="11"/>
      <c r="AW79" s="11"/>
      <c r="BC79" s="11"/>
      <c r="BI79" s="11"/>
      <c r="BO79" s="11"/>
      <c r="BU79" s="11"/>
      <c r="CA79" s="11"/>
    </row>
    <row r="80" spans="1:79" x14ac:dyDescent="0.25">
      <c r="A80" t="s">
        <v>73</v>
      </c>
      <c r="G80" s="11">
        <v>0</v>
      </c>
      <c r="M80" s="11">
        <v>0</v>
      </c>
      <c r="S80" s="11">
        <v>0</v>
      </c>
      <c r="Y80" s="11">
        <v>0</v>
      </c>
      <c r="AE80" s="11">
        <v>0</v>
      </c>
      <c r="AK80" s="11">
        <v>0</v>
      </c>
      <c r="AQ80" s="11">
        <v>0</v>
      </c>
      <c r="AW80" s="11">
        <v>0</v>
      </c>
      <c r="BC80" s="11">
        <v>0</v>
      </c>
      <c r="BI80" s="11">
        <v>0</v>
      </c>
      <c r="BO80" s="11">
        <v>-1775.15</v>
      </c>
      <c r="BU80" s="11">
        <v>-100</v>
      </c>
      <c r="CA80" s="11">
        <v>0</v>
      </c>
    </row>
    <row r="81" spans="1:79" ht="7.5" customHeight="1" x14ac:dyDescent="0.25">
      <c r="G81" s="11"/>
      <c r="M81" s="11"/>
      <c r="S81" s="11"/>
      <c r="Y81" s="11"/>
      <c r="AE81" s="11"/>
      <c r="AK81" s="11"/>
      <c r="AQ81" s="11"/>
      <c r="AW81" s="11"/>
      <c r="BC81" s="11"/>
      <c r="BI81" s="11"/>
      <c r="BO81" s="11"/>
      <c r="BU81" s="11"/>
      <c r="CA81" s="11"/>
    </row>
    <row r="82" spans="1:79" x14ac:dyDescent="0.25">
      <c r="A82" t="s">
        <v>59</v>
      </c>
      <c r="G82" s="11"/>
      <c r="M82" s="11"/>
      <c r="S82" s="11"/>
      <c r="Y82" s="11"/>
      <c r="AE82" s="11"/>
      <c r="AK82" s="11"/>
      <c r="AQ82" s="11"/>
      <c r="AW82" s="11"/>
      <c r="BC82" s="11"/>
      <c r="BI82" s="11"/>
      <c r="BO82" s="11"/>
      <c r="BU82" s="11"/>
      <c r="CA82" s="11">
        <f>-2.05-210</f>
        <v>-212.05</v>
      </c>
    </row>
    <row r="83" spans="1:79" ht="8.1" customHeight="1" x14ac:dyDescent="0.25">
      <c r="G83" s="11"/>
      <c r="M83" s="11"/>
      <c r="S83" s="11"/>
      <c r="Y83" s="11"/>
      <c r="AE83" s="11"/>
      <c r="AK83" s="11"/>
      <c r="AQ83" s="11"/>
      <c r="AW83" s="11"/>
      <c r="BC83" s="11"/>
      <c r="BI83" s="11"/>
      <c r="BO83" s="11"/>
      <c r="BU83" s="11"/>
      <c r="CA83" s="11"/>
    </row>
    <row r="84" spans="1:79" x14ac:dyDescent="0.25">
      <c r="A84" t="s">
        <v>81</v>
      </c>
      <c r="G84" s="4">
        <v>0</v>
      </c>
      <c r="M84" s="4">
        <v>0</v>
      </c>
      <c r="S84" s="4">
        <v>0</v>
      </c>
      <c r="Y84" s="4">
        <v>0</v>
      </c>
      <c r="AE84" s="4">
        <v>0</v>
      </c>
      <c r="AK84" s="4">
        <v>0</v>
      </c>
      <c r="AQ84" s="4">
        <v>0</v>
      </c>
      <c r="AW84" s="4">
        <v>0</v>
      </c>
      <c r="BC84" s="4">
        <v>0</v>
      </c>
      <c r="BI84" s="4">
        <v>0</v>
      </c>
      <c r="BO84" s="4">
        <v>0</v>
      </c>
      <c r="BU84" s="4">
        <v>0</v>
      </c>
      <c r="CA84" s="4">
        <v>-140</v>
      </c>
    </row>
    <row r="85" spans="1:79" ht="8.1" customHeight="1" x14ac:dyDescent="0.25"/>
    <row r="86" spans="1:79" x14ac:dyDescent="0.25">
      <c r="A86" t="s">
        <v>70</v>
      </c>
      <c r="G86" s="6">
        <f>SUM(G60:G85)</f>
        <v>1082.9949999999999</v>
      </c>
      <c r="M86" s="6">
        <f>SUM(M60:M85)</f>
        <v>1870.6437999999998</v>
      </c>
      <c r="S86" s="6">
        <f>SUM(S60:S85)</f>
        <v>1693.8356000000001</v>
      </c>
      <c r="Y86" s="6">
        <f>SUM(Y60:Y85)</f>
        <v>1265.7331999999999</v>
      </c>
      <c r="AE86" s="6">
        <f>SUM(AE60:AE85)</f>
        <v>1690.2379999999998</v>
      </c>
      <c r="AK86" s="6">
        <f>SUM(AK60:AK85)</f>
        <v>1510.0555999999999</v>
      </c>
      <c r="AQ86" s="6">
        <f>SUM(AQ60:AQ85)</f>
        <v>2315.7066</v>
      </c>
      <c r="AW86" s="6">
        <f>SUM(AW60:AW85)</f>
        <v>1728.83</v>
      </c>
      <c r="BC86" s="6">
        <f>SUM(BC60:BC85)</f>
        <v>1756.5468000000001</v>
      </c>
      <c r="BI86" s="6">
        <f>SUM(BI60:BI85)</f>
        <v>2130.4753999999998</v>
      </c>
      <c r="BO86" s="6">
        <f>SUM(BO60:BO85)</f>
        <v>-3342.5632000000005</v>
      </c>
      <c r="BU86" s="6">
        <f>SUM(BU60:BU85)</f>
        <v>1005.2624000000001</v>
      </c>
      <c r="CA86" s="6">
        <f>SUM(CA60:CA85)</f>
        <v>627.86380000000008</v>
      </c>
    </row>
    <row r="87" spans="1:79" ht="8.1" customHeight="1" x14ac:dyDescent="0.25">
      <c r="G87" s="6"/>
      <c r="M87" s="6"/>
      <c r="S87" s="6"/>
      <c r="Y87" s="6"/>
      <c r="AE87" s="6"/>
      <c r="AK87" s="6"/>
      <c r="AQ87" s="6"/>
      <c r="AW87" s="6"/>
      <c r="BC87" s="6"/>
      <c r="BI87" s="6"/>
      <c r="BO87" s="6"/>
      <c r="BU87" s="6"/>
      <c r="CA87" s="6"/>
    </row>
    <row r="88" spans="1:79" x14ac:dyDescent="0.25">
      <c r="BO88" s="3">
        <f>SUM(B86:BO86)</f>
        <v>13702.496799999997</v>
      </c>
      <c r="BU88" s="3">
        <f>SUM(G86:BU86)</f>
        <v>14707.759199999997</v>
      </c>
      <c r="CA88" s="3">
        <f>SUM(G86:CA86)</f>
        <v>15335.622999999996</v>
      </c>
    </row>
    <row r="89" spans="1:79" ht="8.1" customHeight="1" x14ac:dyDescent="0.25"/>
    <row r="90" spans="1:79" x14ac:dyDescent="0.25">
      <c r="BQ90" t="s">
        <v>79</v>
      </c>
      <c r="BU90" s="6">
        <f>SUM(G60:BU60)+SUM(G64:BU64)</f>
        <v>15731.435399999998</v>
      </c>
      <c r="BW90" t="s">
        <v>79</v>
      </c>
      <c r="CA90" s="6">
        <f>SUM(G60:CA60)+SUM(G64:CA64)</f>
        <v>16455.4336</v>
      </c>
    </row>
    <row r="91" spans="1:79" ht="8.1" customHeight="1" x14ac:dyDescent="0.25"/>
    <row r="92" spans="1:79" x14ac:dyDescent="0.25">
      <c r="BQ92" t="s">
        <v>75</v>
      </c>
      <c r="BU92" s="38">
        <f>Y68+AK70+AK74+BO78+BU78</f>
        <v>-3448.28</v>
      </c>
      <c r="BW92" t="s">
        <v>75</v>
      </c>
      <c r="CA92" s="38">
        <f>Y68+AK70+AK74+BO78+BU78+CA82</f>
        <v>-3660.3300000000004</v>
      </c>
    </row>
    <row r="93" spans="1:79" ht="8.1" customHeight="1" x14ac:dyDescent="0.25">
      <c r="BU93" s="6"/>
      <c r="CA93" s="6"/>
    </row>
    <row r="94" spans="1:79" x14ac:dyDescent="0.25">
      <c r="BU94" s="6">
        <f>SUM(BU90:BU93)</f>
        <v>12283.155399999998</v>
      </c>
      <c r="CA94" s="6">
        <f>SUM(CA90:CA93)</f>
        <v>12795.1036</v>
      </c>
    </row>
    <row r="95" spans="1:79" ht="8.1" customHeight="1" x14ac:dyDescent="0.25"/>
    <row r="96" spans="1:79" x14ac:dyDescent="0.25">
      <c r="BQ96" t="s">
        <v>76</v>
      </c>
      <c r="BU96" s="38">
        <f>'Admin-revised by mlh'!BU82</f>
        <v>11838.794399999999</v>
      </c>
      <c r="BW96" t="s">
        <v>76</v>
      </c>
      <c r="CA96" s="38">
        <f>'Admin-revised by mlh'!CA82</f>
        <v>12562.792599999999</v>
      </c>
    </row>
    <row r="97" spans="69:80" ht="8.1" customHeight="1" x14ac:dyDescent="0.25"/>
    <row r="98" spans="69:80" x14ac:dyDescent="0.25">
      <c r="BQ98" s="41" t="s">
        <v>77</v>
      </c>
      <c r="BU98" s="6">
        <f>BU94-BU96</f>
        <v>444.36099999999897</v>
      </c>
      <c r="BW98" s="41" t="s">
        <v>77</v>
      </c>
      <c r="CA98" s="6">
        <f>CA94-CA96</f>
        <v>232.31100000000151</v>
      </c>
      <c r="CB98" s="41" t="s">
        <v>82</v>
      </c>
    </row>
    <row r="99" spans="69:80" x14ac:dyDescent="0.25">
      <c r="BQ99" t="s">
        <v>80</v>
      </c>
    </row>
  </sheetData>
  <pageMargins left="0.45" right="0.45" top="0.4" bottom="0.3" header="0.3" footer="0.2"/>
  <pageSetup paperSize="5" scale="75" orientation="landscape" r:id="rId1"/>
  <headerFooter>
    <oddFooter>&amp;L&amp;9&amp;Z&amp;F</oddFooter>
  </headerFooter>
  <rowBreaks count="1" manualBreakCount="1">
    <brk id="44" max="16383" man="1"/>
  </rowBreaks>
  <colBreaks count="2" manualBreakCount="2">
    <brk id="32" max="1048575" man="1"/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5"/>
  <sheetViews>
    <sheetView workbookViewId="0">
      <pane xSplit="1" ySplit="5" topLeftCell="AY17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3" customWidth="1"/>
    <col min="2" max="2" width="5.7109375" customWidth="1"/>
    <col min="3" max="3" width="9.5703125" bestFit="1" customWidth="1"/>
    <col min="4" max="4" width="1.7109375" customWidth="1"/>
    <col min="5" max="5" width="8.7109375" customWidth="1"/>
    <col min="6" max="6" width="1.7109375" customWidth="1"/>
    <col min="7" max="7" width="9.5703125" bestFit="1" customWidth="1"/>
    <col min="8" max="8" width="5.7109375" customWidth="1"/>
    <col min="10" max="10" width="1.7109375" customWidth="1"/>
    <col min="11" max="11" width="8.7109375" customWidth="1"/>
    <col min="12" max="12" width="1.7109375" customWidth="1"/>
    <col min="13" max="13" width="9.5703125" bestFit="1" customWidth="1"/>
    <col min="14" max="14" width="5.7109375" customWidth="1"/>
    <col min="16" max="16" width="1.7109375" customWidth="1"/>
    <col min="17" max="17" width="8.7109375" customWidth="1"/>
    <col min="18" max="18" width="1.7109375" customWidth="1"/>
    <col min="19" max="19" width="9.5703125" bestFit="1" customWidth="1"/>
    <col min="20" max="20" width="5.7109375" customWidth="1"/>
    <col min="22" max="22" width="1.7109375" customWidth="1"/>
    <col min="23" max="23" width="8.7109375" customWidth="1"/>
    <col min="24" max="24" width="1.7109375" customWidth="1"/>
    <col min="25" max="25" width="9.5703125" bestFit="1" customWidth="1"/>
    <col min="26" max="26" width="5.7109375" customWidth="1"/>
    <col min="28" max="28" width="1.7109375" customWidth="1"/>
    <col min="29" max="29" width="8.7109375" customWidth="1"/>
    <col min="30" max="30" width="1.7109375" customWidth="1"/>
    <col min="31" max="31" width="9.5703125" bestFit="1" customWidth="1"/>
    <col min="32" max="32" width="5.7109375" customWidth="1"/>
    <col min="34" max="34" width="1.7109375" customWidth="1"/>
    <col min="35" max="35" width="8.7109375" customWidth="1"/>
    <col min="36" max="36" width="1.7109375" customWidth="1"/>
    <col min="37" max="37" width="9.5703125" bestFit="1" customWidth="1"/>
    <col min="38" max="38" width="5.7109375" customWidth="1"/>
    <col min="40" max="40" width="1.7109375" customWidth="1"/>
    <col min="41" max="41" width="8.7109375" customWidth="1"/>
    <col min="42" max="42" width="1.7109375" customWidth="1"/>
    <col min="43" max="43" width="9.5703125" bestFit="1" customWidth="1"/>
    <col min="44" max="44" width="5.7109375" customWidth="1"/>
    <col min="46" max="46" width="1.7109375" customWidth="1"/>
    <col min="47" max="47" width="8.7109375" customWidth="1"/>
    <col min="48" max="48" width="1.7109375" customWidth="1"/>
    <col min="49" max="49" width="9.5703125" bestFit="1" customWidth="1"/>
    <col min="50" max="50" width="3.7109375" customWidth="1"/>
    <col min="52" max="52" width="1.7109375" customWidth="1"/>
    <col min="53" max="53" width="8.7109375" customWidth="1"/>
    <col min="54" max="54" width="1.7109375" customWidth="1"/>
    <col min="56" max="56" width="3.7109375" customWidth="1"/>
    <col min="58" max="58" width="1.7109375" customWidth="1"/>
    <col min="59" max="59" width="8.7109375" customWidth="1"/>
    <col min="60" max="60" width="1.7109375" customWidth="1"/>
    <col min="62" max="62" width="3.7109375" customWidth="1"/>
    <col min="64" max="64" width="1.7109375" customWidth="1"/>
    <col min="65" max="65" width="8.7109375" customWidth="1"/>
    <col min="66" max="66" width="1.7109375" customWidth="1"/>
    <col min="68" max="68" width="3.7109375" customWidth="1"/>
    <col min="70" max="70" width="1.7109375" customWidth="1"/>
    <col min="71" max="71" width="8.7109375" customWidth="1"/>
    <col min="72" max="72" width="1.7109375" customWidth="1"/>
    <col min="73" max="73" width="10.28515625" bestFit="1" customWidth="1"/>
    <col min="74" max="74" width="3.7109375" customWidth="1"/>
    <col min="76" max="76" width="1.7109375" customWidth="1"/>
    <col min="77" max="77" width="8.7109375" customWidth="1"/>
    <col min="78" max="78" width="1.7109375" customWidth="1"/>
    <col min="79" max="79" width="10.28515625" bestFit="1" customWidth="1"/>
  </cols>
  <sheetData>
    <row r="1" spans="1:79" x14ac:dyDescent="0.25">
      <c r="A1" s="5" t="s">
        <v>0</v>
      </c>
    </row>
    <row r="2" spans="1:79" x14ac:dyDescent="0.25">
      <c r="A2" s="5" t="s">
        <v>67</v>
      </c>
    </row>
    <row r="4" spans="1:79" x14ac:dyDescent="0.25">
      <c r="A4" s="1"/>
      <c r="B4" s="1"/>
      <c r="C4" s="2"/>
      <c r="D4" s="2"/>
      <c r="E4" s="2" t="s">
        <v>22</v>
      </c>
      <c r="F4" s="2"/>
      <c r="G4" s="2"/>
      <c r="I4" s="2"/>
      <c r="J4" s="2"/>
      <c r="K4" s="2" t="s">
        <v>5</v>
      </c>
      <c r="L4" s="2"/>
      <c r="M4" s="2"/>
      <c r="O4" s="2"/>
      <c r="P4" s="2"/>
      <c r="Q4" s="2" t="s">
        <v>42</v>
      </c>
      <c r="R4" s="2"/>
      <c r="S4" s="2"/>
      <c r="U4" s="2"/>
      <c r="V4" s="2"/>
      <c r="W4" s="2" t="s">
        <v>43</v>
      </c>
      <c r="X4" s="2"/>
      <c r="Y4" s="2"/>
      <c r="AA4" s="2"/>
      <c r="AB4" s="2"/>
      <c r="AC4" s="2" t="s">
        <v>44</v>
      </c>
      <c r="AD4" s="2"/>
      <c r="AE4" s="2"/>
      <c r="AG4" s="2"/>
      <c r="AH4" s="2"/>
      <c r="AI4" s="2" t="s">
        <v>45</v>
      </c>
      <c r="AJ4" s="2"/>
      <c r="AK4" s="2"/>
      <c r="AM4" s="2"/>
      <c r="AN4" s="2"/>
      <c r="AO4" s="2" t="s">
        <v>46</v>
      </c>
      <c r="AP4" s="2"/>
      <c r="AQ4" s="2"/>
      <c r="AS4" s="2"/>
      <c r="AT4" s="2"/>
      <c r="AU4" s="2" t="s">
        <v>47</v>
      </c>
      <c r="AV4" s="2"/>
      <c r="AW4" s="2"/>
      <c r="AY4" s="2"/>
      <c r="AZ4" s="2"/>
      <c r="BA4" s="2" t="s">
        <v>48</v>
      </c>
      <c r="BB4" s="2"/>
      <c r="BC4" s="2"/>
      <c r="BE4" s="2"/>
      <c r="BF4" s="2"/>
      <c r="BG4" s="2" t="s">
        <v>49</v>
      </c>
      <c r="BH4" s="2"/>
      <c r="BI4" s="2"/>
      <c r="BK4" s="2"/>
      <c r="BL4" s="2"/>
      <c r="BM4" s="2" t="s">
        <v>50</v>
      </c>
      <c r="BN4" s="2"/>
      <c r="BO4" s="2"/>
      <c r="BQ4" s="2"/>
      <c r="BR4" s="2"/>
      <c r="BS4" s="2" t="s">
        <v>51</v>
      </c>
      <c r="BT4" s="2"/>
      <c r="BU4" s="2"/>
      <c r="BW4" s="2"/>
      <c r="BX4" s="2"/>
      <c r="BY4" s="2" t="s">
        <v>22</v>
      </c>
      <c r="BZ4" s="2"/>
      <c r="CA4" s="2"/>
    </row>
    <row r="5" spans="1:79" x14ac:dyDescent="0.25">
      <c r="A5" s="2" t="s">
        <v>1</v>
      </c>
      <c r="B5" s="1"/>
      <c r="C5" s="2" t="s">
        <v>2</v>
      </c>
      <c r="D5" s="1"/>
      <c r="E5" s="2" t="s">
        <v>3</v>
      </c>
      <c r="F5" s="1"/>
      <c r="G5" s="2" t="s">
        <v>4</v>
      </c>
      <c r="I5" s="2" t="s">
        <v>2</v>
      </c>
      <c r="J5" s="1"/>
      <c r="K5" s="2" t="s">
        <v>3</v>
      </c>
      <c r="L5" s="1"/>
      <c r="M5" s="2" t="s">
        <v>4</v>
      </c>
      <c r="O5" s="2" t="s">
        <v>2</v>
      </c>
      <c r="P5" s="1"/>
      <c r="Q5" s="2" t="s">
        <v>3</v>
      </c>
      <c r="R5" s="1"/>
      <c r="S5" s="2" t="s">
        <v>4</v>
      </c>
      <c r="U5" s="2" t="s">
        <v>2</v>
      </c>
      <c r="V5" s="1"/>
      <c r="W5" s="2" t="s">
        <v>3</v>
      </c>
      <c r="X5" s="1"/>
      <c r="Y5" s="2" t="s">
        <v>4</v>
      </c>
      <c r="AA5" s="2" t="s">
        <v>2</v>
      </c>
      <c r="AB5" s="1"/>
      <c r="AC5" s="2" t="s">
        <v>3</v>
      </c>
      <c r="AD5" s="1"/>
      <c r="AE5" s="2" t="s">
        <v>4</v>
      </c>
      <c r="AG5" s="2" t="s">
        <v>2</v>
      </c>
      <c r="AH5" s="1"/>
      <c r="AI5" s="2" t="s">
        <v>3</v>
      </c>
      <c r="AJ5" s="1"/>
      <c r="AK5" s="2" t="s">
        <v>4</v>
      </c>
      <c r="AM5" s="2" t="s">
        <v>2</v>
      </c>
      <c r="AN5" s="1"/>
      <c r="AO5" s="2" t="s">
        <v>3</v>
      </c>
      <c r="AP5" s="1"/>
      <c r="AQ5" s="2" t="s">
        <v>4</v>
      </c>
      <c r="AS5" s="2" t="s">
        <v>2</v>
      </c>
      <c r="AT5" s="1"/>
      <c r="AU5" s="2" t="s">
        <v>3</v>
      </c>
      <c r="AV5" s="1"/>
      <c r="AW5" s="2" t="s">
        <v>4</v>
      </c>
      <c r="AY5" s="2" t="s">
        <v>2</v>
      </c>
      <c r="AZ5" s="1"/>
      <c r="BA5" s="2" t="s">
        <v>3</v>
      </c>
      <c r="BB5" s="1"/>
      <c r="BC5" s="2" t="s">
        <v>4</v>
      </c>
      <c r="BE5" s="2" t="s">
        <v>2</v>
      </c>
      <c r="BF5" s="1"/>
      <c r="BG5" s="2" t="s">
        <v>3</v>
      </c>
      <c r="BH5" s="1"/>
      <c r="BI5" s="2" t="s">
        <v>4</v>
      </c>
      <c r="BK5" s="2" t="s">
        <v>2</v>
      </c>
      <c r="BL5" s="1"/>
      <c r="BM5" s="2" t="s">
        <v>3</v>
      </c>
      <c r="BN5" s="1"/>
      <c r="BO5" s="2" t="s">
        <v>4</v>
      </c>
      <c r="BQ5" s="2" t="s">
        <v>2</v>
      </c>
      <c r="BR5" s="1"/>
      <c r="BS5" s="2" t="s">
        <v>3</v>
      </c>
      <c r="BT5" s="1"/>
      <c r="BU5" s="2" t="s">
        <v>4</v>
      </c>
      <c r="BW5" s="2" t="s">
        <v>2</v>
      </c>
      <c r="BX5" s="1"/>
      <c r="BY5" s="2" t="s">
        <v>3</v>
      </c>
      <c r="BZ5" s="1"/>
      <c r="CA5" s="2" t="s">
        <v>4</v>
      </c>
    </row>
    <row r="7" spans="1:79" x14ac:dyDescent="0.25">
      <c r="A7" t="s">
        <v>6</v>
      </c>
      <c r="C7" s="8">
        <v>55</v>
      </c>
      <c r="D7" s="3"/>
      <c r="E7" s="3">
        <v>1</v>
      </c>
      <c r="F7" s="3"/>
      <c r="G7" s="3">
        <f>C7*E7</f>
        <v>55</v>
      </c>
      <c r="I7" s="8">
        <v>55</v>
      </c>
      <c r="J7" s="3"/>
      <c r="K7" s="3">
        <v>1</v>
      </c>
      <c r="L7" s="3"/>
      <c r="M7" s="3">
        <f>I7*K7</f>
        <v>55</v>
      </c>
      <c r="O7" s="8">
        <v>55</v>
      </c>
      <c r="P7" s="3"/>
      <c r="Q7" s="3">
        <v>1</v>
      </c>
      <c r="R7" s="3"/>
      <c r="S7" s="3">
        <f>O7*Q7</f>
        <v>55</v>
      </c>
      <c r="U7" s="8">
        <v>55</v>
      </c>
      <c r="V7" s="3"/>
      <c r="W7" s="3">
        <v>1</v>
      </c>
      <c r="X7" s="3"/>
      <c r="Y7" s="3">
        <f>U7*W7</f>
        <v>55</v>
      </c>
      <c r="AA7" s="8">
        <v>55</v>
      </c>
      <c r="AB7" s="3"/>
      <c r="AC7" s="3">
        <v>1</v>
      </c>
      <c r="AD7" s="3"/>
      <c r="AE7" s="3">
        <f>AA7*AC7</f>
        <v>55</v>
      </c>
      <c r="AG7" s="8">
        <v>45</v>
      </c>
      <c r="AH7" s="3"/>
      <c r="AI7" s="3">
        <v>1</v>
      </c>
      <c r="AJ7" s="3"/>
      <c r="AK7" s="3">
        <f>AG7*AI7</f>
        <v>45</v>
      </c>
      <c r="AM7" s="8">
        <v>45</v>
      </c>
      <c r="AN7" s="3"/>
      <c r="AO7" s="3">
        <v>1</v>
      </c>
      <c r="AP7" s="3"/>
      <c r="AQ7" s="3">
        <f>AM7*AO7</f>
        <v>45</v>
      </c>
      <c r="AS7" s="8">
        <v>45</v>
      </c>
      <c r="AT7" s="3"/>
      <c r="AU7" s="3">
        <v>1</v>
      </c>
      <c r="AV7" s="3"/>
      <c r="AW7" s="3">
        <f>AS7*AU7</f>
        <v>45</v>
      </c>
      <c r="AY7" s="8">
        <v>45</v>
      </c>
      <c r="AZ7" s="3"/>
      <c r="BA7" s="3">
        <v>1</v>
      </c>
      <c r="BB7" s="3"/>
      <c r="BC7" s="3">
        <f>AY7*BA7</f>
        <v>45</v>
      </c>
      <c r="BE7" s="8">
        <v>45</v>
      </c>
      <c r="BF7" s="3"/>
      <c r="BG7" s="3">
        <v>1</v>
      </c>
      <c r="BH7" s="3"/>
      <c r="BI7" s="3">
        <f>BE7*BG7</f>
        <v>45</v>
      </c>
      <c r="BK7" s="8">
        <v>45</v>
      </c>
      <c r="BL7" s="3"/>
      <c r="BM7" s="3">
        <v>1</v>
      </c>
      <c r="BN7" s="3"/>
      <c r="BO7" s="3">
        <f>BK7*BM7</f>
        <v>45</v>
      </c>
      <c r="BQ7" s="8">
        <v>35</v>
      </c>
      <c r="BR7" s="3"/>
      <c r="BS7" s="3">
        <v>1</v>
      </c>
      <c r="BT7" s="3"/>
      <c r="BU7" s="3">
        <f>BQ7*BS7</f>
        <v>35</v>
      </c>
      <c r="BW7" s="8">
        <v>35</v>
      </c>
      <c r="BX7" s="3"/>
      <c r="BY7" s="3">
        <v>1</v>
      </c>
      <c r="BZ7" s="3"/>
      <c r="CA7" s="3">
        <f>BW7*BY7</f>
        <v>35</v>
      </c>
    </row>
    <row r="8" spans="1:79" x14ac:dyDescent="0.25">
      <c r="A8" t="s">
        <v>65</v>
      </c>
      <c r="C8" s="8"/>
      <c r="D8" s="3"/>
      <c r="E8" s="3"/>
      <c r="F8" s="3"/>
      <c r="G8" s="3"/>
      <c r="I8" s="8"/>
      <c r="J8" s="3"/>
      <c r="K8" s="3"/>
      <c r="L8" s="3"/>
      <c r="M8" s="3"/>
      <c r="O8" s="8"/>
      <c r="P8" s="3"/>
      <c r="Q8" s="3"/>
      <c r="R8" s="3"/>
      <c r="S8" s="3"/>
      <c r="U8" s="8"/>
      <c r="V8" s="3"/>
      <c r="W8" s="3"/>
      <c r="X8" s="3"/>
      <c r="Y8" s="3"/>
      <c r="AA8" s="8"/>
      <c r="AB8" s="3"/>
      <c r="AC8" s="3"/>
      <c r="AD8" s="3"/>
      <c r="AE8" s="3"/>
      <c r="AG8" s="8"/>
      <c r="AH8" s="3"/>
      <c r="AI8" s="3"/>
      <c r="AJ8" s="3"/>
      <c r="AK8" s="3"/>
      <c r="AM8" s="8"/>
      <c r="AN8" s="3"/>
      <c r="AO8" s="3"/>
      <c r="AP8" s="3"/>
      <c r="AQ8" s="3"/>
      <c r="AS8" s="8"/>
      <c r="AT8" s="3"/>
      <c r="AU8" s="3"/>
      <c r="AV8" s="3"/>
      <c r="AW8" s="3"/>
      <c r="AY8" s="8"/>
      <c r="AZ8" s="3"/>
      <c r="BA8" s="3"/>
      <c r="BB8" s="3"/>
      <c r="BC8" s="3"/>
      <c r="BE8" s="8"/>
      <c r="BF8" s="3"/>
      <c r="BG8" s="3"/>
      <c r="BH8" s="3"/>
      <c r="BI8" s="3"/>
      <c r="BK8" s="8"/>
      <c r="BL8" s="3"/>
      <c r="BM8" s="3"/>
      <c r="BN8" s="3"/>
      <c r="BO8" s="3"/>
      <c r="BQ8" s="8">
        <v>70</v>
      </c>
      <c r="BR8" s="3"/>
      <c r="BS8" s="3">
        <v>2</v>
      </c>
      <c r="BT8" s="3"/>
      <c r="BU8" s="4">
        <f>BQ8*BS8</f>
        <v>140</v>
      </c>
      <c r="BW8" s="8"/>
      <c r="BX8" s="3"/>
      <c r="BY8" s="3">
        <v>2</v>
      </c>
      <c r="BZ8" s="3"/>
      <c r="CA8" s="4">
        <f>BW8*BY8</f>
        <v>0</v>
      </c>
    </row>
    <row r="9" spans="1:79" x14ac:dyDescent="0.25">
      <c r="A9" t="s">
        <v>66</v>
      </c>
      <c r="C9" s="8"/>
      <c r="D9" s="3"/>
      <c r="E9" s="3"/>
      <c r="F9" s="3"/>
      <c r="G9" s="3"/>
      <c r="I9" s="8"/>
      <c r="J9" s="3"/>
      <c r="K9" s="3"/>
      <c r="L9" s="3"/>
      <c r="M9" s="3"/>
      <c r="O9" s="8"/>
      <c r="P9" s="3"/>
      <c r="Q9" s="3"/>
      <c r="R9" s="3"/>
      <c r="S9" s="3"/>
      <c r="U9" s="8"/>
      <c r="V9" s="3"/>
      <c r="W9" s="3"/>
      <c r="X9" s="3"/>
      <c r="Y9" s="3"/>
      <c r="AA9" s="8"/>
      <c r="AB9" s="3"/>
      <c r="AC9" s="3"/>
      <c r="AD9" s="3"/>
      <c r="AE9" s="3"/>
      <c r="AG9" s="8"/>
      <c r="AH9" s="3"/>
      <c r="AI9" s="3"/>
      <c r="AJ9" s="3"/>
      <c r="AK9" s="3"/>
      <c r="AM9" s="8"/>
      <c r="AN9" s="3"/>
      <c r="AO9" s="3"/>
      <c r="AP9" s="3"/>
      <c r="AQ9" s="3"/>
      <c r="AS9" s="8"/>
      <c r="AT9" s="3"/>
      <c r="AU9" s="3"/>
      <c r="AV9" s="3"/>
      <c r="AW9" s="3"/>
      <c r="AY9" s="8"/>
      <c r="AZ9" s="3"/>
      <c r="BA9" s="3"/>
      <c r="BB9" s="3"/>
      <c r="BC9" s="3"/>
      <c r="BE9" s="8"/>
      <c r="BF9" s="3"/>
      <c r="BG9" s="3"/>
      <c r="BH9" s="3"/>
      <c r="BI9" s="3"/>
      <c r="BK9" s="8"/>
      <c r="BL9" s="3"/>
      <c r="BM9" s="3"/>
      <c r="BN9" s="3"/>
      <c r="BO9" s="3"/>
      <c r="BQ9" s="8"/>
      <c r="BR9" s="3"/>
      <c r="BS9" s="3"/>
      <c r="BT9" s="3"/>
      <c r="BU9" s="3">
        <f>SUM(BU7:BU8)</f>
        <v>175</v>
      </c>
      <c r="BW9" s="8"/>
      <c r="BX9" s="3"/>
      <c r="BY9" s="3"/>
      <c r="BZ9" s="3"/>
      <c r="CA9" s="3">
        <f>SUM(CA7:CA8)</f>
        <v>35</v>
      </c>
    </row>
    <row r="10" spans="1:79" ht="15" customHeight="1" x14ac:dyDescent="0.25">
      <c r="C10" s="9"/>
      <c r="I10" s="9"/>
      <c r="O10" s="9"/>
      <c r="U10" s="9"/>
      <c r="AA10" s="9"/>
      <c r="AG10" s="9"/>
      <c r="AM10" s="9"/>
      <c r="AS10" s="9"/>
      <c r="AY10" s="9"/>
      <c r="BE10" s="9"/>
      <c r="BK10" s="9"/>
      <c r="BQ10" s="9"/>
      <c r="BW10" s="9"/>
    </row>
    <row r="11" spans="1:79" x14ac:dyDescent="0.25">
      <c r="A11" t="s">
        <v>7</v>
      </c>
      <c r="C11" s="9"/>
      <c r="G11" s="3">
        <v>120</v>
      </c>
      <c r="I11" s="9"/>
      <c r="O11" s="9"/>
      <c r="U11" s="9"/>
      <c r="AA11" s="9"/>
      <c r="AG11" s="9"/>
      <c r="AM11" s="9"/>
      <c r="AS11" s="9"/>
      <c r="AY11" s="9"/>
      <c r="BE11" s="9"/>
      <c r="BK11" s="9"/>
      <c r="BQ11" s="9"/>
      <c r="BW11" s="9"/>
    </row>
    <row r="12" spans="1:79" ht="15" customHeight="1" x14ac:dyDescent="0.25">
      <c r="C12" s="9"/>
      <c r="I12" s="9"/>
      <c r="O12" s="9"/>
      <c r="U12" s="9"/>
      <c r="AA12" s="9"/>
      <c r="AG12" s="9"/>
      <c r="AM12" s="9"/>
      <c r="AS12" s="9"/>
      <c r="AY12" s="9"/>
      <c r="BE12" s="9"/>
      <c r="BK12" s="9"/>
      <c r="BQ12" s="9"/>
      <c r="BW12" s="9"/>
    </row>
    <row r="13" spans="1:79" ht="15" customHeight="1" x14ac:dyDescent="0.25">
      <c r="A13" t="s">
        <v>54</v>
      </c>
      <c r="C13" s="10">
        <v>0</v>
      </c>
      <c r="E13" s="7">
        <v>0</v>
      </c>
      <c r="G13" s="3">
        <f>C13*E13</f>
        <v>0</v>
      </c>
      <c r="I13" s="10">
        <v>0</v>
      </c>
      <c r="K13" s="7">
        <v>0</v>
      </c>
      <c r="M13" s="12">
        <f>I13*K13</f>
        <v>0</v>
      </c>
      <c r="O13" s="10"/>
      <c r="Q13" s="7"/>
      <c r="S13" s="12">
        <f>O13*Q13</f>
        <v>0</v>
      </c>
      <c r="U13" s="10">
        <v>6</v>
      </c>
      <c r="W13" s="7">
        <v>0</v>
      </c>
      <c r="Y13" s="12">
        <f>U13*W13</f>
        <v>0</v>
      </c>
      <c r="AA13" s="10">
        <v>6</v>
      </c>
      <c r="AC13" s="7">
        <v>0</v>
      </c>
      <c r="AE13" s="12">
        <f>AA13*AC13</f>
        <v>0</v>
      </c>
      <c r="AG13" s="10">
        <v>6</v>
      </c>
      <c r="AI13" s="7">
        <v>0</v>
      </c>
      <c r="AK13" s="12">
        <f>AG13*AI13</f>
        <v>0</v>
      </c>
      <c r="AM13" s="10">
        <v>6</v>
      </c>
      <c r="AO13" s="7">
        <v>0</v>
      </c>
      <c r="AQ13" s="12">
        <f>AM13*AO13</f>
        <v>0</v>
      </c>
      <c r="AS13" s="10">
        <v>6</v>
      </c>
      <c r="AU13" s="7">
        <v>1</v>
      </c>
      <c r="AW13" s="12">
        <f>AS13*AU13</f>
        <v>6</v>
      </c>
      <c r="AY13" s="10">
        <v>6</v>
      </c>
      <c r="BA13" s="7">
        <v>0</v>
      </c>
      <c r="BC13" s="12">
        <f>AY13*BA13</f>
        <v>0</v>
      </c>
      <c r="BE13" s="10">
        <v>6</v>
      </c>
      <c r="BG13" s="7">
        <v>0</v>
      </c>
      <c r="BI13" s="12">
        <f>BE13*BG13</f>
        <v>0</v>
      </c>
      <c r="BK13" s="10">
        <v>6</v>
      </c>
      <c r="BM13" s="7">
        <v>0</v>
      </c>
      <c r="BO13" s="12">
        <f>BK13*BM13</f>
        <v>0</v>
      </c>
      <c r="BQ13" s="10">
        <v>6</v>
      </c>
      <c r="BS13" s="7">
        <v>0</v>
      </c>
      <c r="BU13" s="12">
        <f>BQ13*BS13</f>
        <v>0</v>
      </c>
      <c r="BW13" s="10">
        <v>6</v>
      </c>
      <c r="BY13" s="7">
        <v>0</v>
      </c>
      <c r="CA13" s="12">
        <f>BW13*BY13</f>
        <v>0</v>
      </c>
    </row>
    <row r="14" spans="1:79" ht="15" customHeight="1" x14ac:dyDescent="0.25">
      <c r="C14" s="9"/>
      <c r="I14" s="9"/>
      <c r="O14" s="9"/>
      <c r="U14" s="9"/>
      <c r="AA14" s="9"/>
      <c r="AG14" s="9"/>
      <c r="AM14" s="9"/>
      <c r="AS14" s="9"/>
      <c r="AY14" s="9"/>
      <c r="BE14" s="9"/>
      <c r="BK14" s="9"/>
      <c r="BQ14" s="9"/>
      <c r="BW14" s="9"/>
    </row>
    <row r="15" spans="1:79" x14ac:dyDescent="0.25">
      <c r="A15" t="s">
        <v>23</v>
      </c>
      <c r="C15" s="9"/>
      <c r="G15" s="3">
        <v>0</v>
      </c>
      <c r="I15" s="9"/>
      <c r="M15" s="3">
        <v>130</v>
      </c>
      <c r="O15" s="9"/>
      <c r="S15" s="3">
        <v>130</v>
      </c>
      <c r="U15" s="9"/>
      <c r="Y15" s="3">
        <v>130</v>
      </c>
      <c r="AA15" s="9"/>
      <c r="AE15" s="3">
        <v>130</v>
      </c>
      <c r="AG15" s="9"/>
      <c r="AK15" s="3">
        <v>130</v>
      </c>
      <c r="AM15" s="9"/>
      <c r="AQ15" s="3">
        <v>130</v>
      </c>
      <c r="AS15" s="9"/>
      <c r="AW15" s="3">
        <v>130</v>
      </c>
      <c r="AY15" s="9"/>
      <c r="BC15" s="3">
        <v>130</v>
      </c>
      <c r="BE15" s="9"/>
      <c r="BI15" s="3">
        <v>130</v>
      </c>
      <c r="BK15" s="9"/>
      <c r="BO15" s="3">
        <v>65</v>
      </c>
      <c r="BQ15" s="9"/>
      <c r="BU15" s="3">
        <v>65</v>
      </c>
      <c r="BW15" s="9"/>
      <c r="CA15" s="3">
        <v>65</v>
      </c>
    </row>
    <row r="16" spans="1:79" x14ac:dyDescent="0.25">
      <c r="A16" t="s">
        <v>24</v>
      </c>
      <c r="C16" s="9">
        <v>0</v>
      </c>
      <c r="E16" s="7">
        <v>0</v>
      </c>
      <c r="G16" s="11">
        <f>C16*E16</f>
        <v>0</v>
      </c>
      <c r="H16" s="13"/>
      <c r="I16" s="14">
        <v>0.18</v>
      </c>
      <c r="J16" s="13"/>
      <c r="K16" s="15">
        <v>94</v>
      </c>
      <c r="L16" s="13"/>
      <c r="M16" s="11">
        <f>I16*K16</f>
        <v>16.919999999999998</v>
      </c>
      <c r="N16" s="13"/>
      <c r="O16" s="14">
        <v>0.18</v>
      </c>
      <c r="P16" s="13"/>
      <c r="Q16" s="15">
        <v>23</v>
      </c>
      <c r="R16" s="13"/>
      <c r="S16" s="11">
        <f>O16*Q16</f>
        <v>4.1399999999999997</v>
      </c>
      <c r="T16" s="13"/>
      <c r="U16" s="14">
        <v>0.18</v>
      </c>
      <c r="V16" s="13"/>
      <c r="W16" s="15">
        <v>28</v>
      </c>
      <c r="X16" s="13"/>
      <c r="Y16" s="11">
        <f>U16*W16</f>
        <v>5.04</v>
      </c>
      <c r="Z16" s="13"/>
      <c r="AA16" s="14">
        <v>0.18</v>
      </c>
      <c r="AB16" s="13"/>
      <c r="AC16" s="15">
        <v>48</v>
      </c>
      <c r="AD16" s="13"/>
      <c r="AE16" s="11">
        <f>AA16*AC16</f>
        <v>8.64</v>
      </c>
      <c r="AF16" s="13"/>
      <c r="AG16" s="14">
        <v>0.18</v>
      </c>
      <c r="AH16" s="13"/>
      <c r="AI16" s="15">
        <v>18</v>
      </c>
      <c r="AJ16" s="13"/>
      <c r="AK16" s="11">
        <f>AG16*AI16</f>
        <v>3.2399999999999998</v>
      </c>
      <c r="AM16" s="14">
        <v>0.18</v>
      </c>
      <c r="AN16" s="13"/>
      <c r="AO16" s="15">
        <v>47</v>
      </c>
      <c r="AP16" s="13"/>
      <c r="AQ16" s="11">
        <f>AM16*AO16</f>
        <v>8.4599999999999991</v>
      </c>
      <c r="AS16" s="14">
        <v>0.18</v>
      </c>
      <c r="AT16" s="13"/>
      <c r="AU16" s="15">
        <v>43</v>
      </c>
      <c r="AV16" s="13"/>
      <c r="AW16" s="11">
        <f>AS16*AU16</f>
        <v>7.7399999999999993</v>
      </c>
      <c r="AY16" s="14">
        <v>0.18</v>
      </c>
      <c r="AZ16" s="13"/>
      <c r="BA16" s="15">
        <v>33</v>
      </c>
      <c r="BB16" s="13"/>
      <c r="BC16" s="11">
        <f>AY16*BA16</f>
        <v>5.9399999999999995</v>
      </c>
      <c r="BE16" s="14">
        <v>0.18</v>
      </c>
      <c r="BF16" s="13"/>
      <c r="BG16" s="15">
        <v>68</v>
      </c>
      <c r="BH16" s="13"/>
      <c r="BI16" s="11">
        <f>BE16*BG16</f>
        <v>12.24</v>
      </c>
      <c r="BK16" s="14">
        <v>0.18</v>
      </c>
      <c r="BL16" s="13"/>
      <c r="BM16" s="15">
        <v>44</v>
      </c>
      <c r="BN16" s="13"/>
      <c r="BO16" s="11">
        <f>BK16*BM16</f>
        <v>7.92</v>
      </c>
      <c r="BQ16" s="14">
        <v>0.18</v>
      </c>
      <c r="BR16" s="13"/>
      <c r="BS16" s="15">
        <v>20</v>
      </c>
      <c r="BT16" s="13"/>
      <c r="BU16" s="11">
        <f>BQ16*BS16</f>
        <v>3.5999999999999996</v>
      </c>
      <c r="BW16" s="14">
        <v>0.18</v>
      </c>
      <c r="BX16" s="13"/>
      <c r="BY16" s="15">
        <v>147</v>
      </c>
      <c r="BZ16" s="13"/>
      <c r="CA16" s="11">
        <f>BW16*BY16</f>
        <v>26.459999999999997</v>
      </c>
    </row>
    <row r="17" spans="1:79" x14ac:dyDescent="0.25">
      <c r="A17" t="s">
        <v>56</v>
      </c>
      <c r="C17" s="9"/>
      <c r="E17" s="7"/>
      <c r="G17" s="4">
        <v>0</v>
      </c>
      <c r="I17" s="9"/>
      <c r="K17" s="7"/>
      <c r="M17" s="4">
        <v>0</v>
      </c>
      <c r="O17" s="9"/>
      <c r="Q17" s="7"/>
      <c r="S17" s="4">
        <v>0</v>
      </c>
      <c r="U17" s="9"/>
      <c r="W17" s="7"/>
      <c r="Y17" s="4">
        <v>0</v>
      </c>
      <c r="AA17" s="9"/>
      <c r="AC17" s="7"/>
      <c r="AE17" s="4">
        <v>0</v>
      </c>
      <c r="AG17" s="9"/>
      <c r="AI17" s="7"/>
      <c r="AK17" s="4">
        <v>126</v>
      </c>
      <c r="AM17" s="9"/>
      <c r="AO17" s="7"/>
      <c r="AQ17" s="4">
        <v>126</v>
      </c>
      <c r="AS17" s="9"/>
      <c r="AU17" s="7"/>
      <c r="AW17" s="4">
        <v>126</v>
      </c>
      <c r="AY17" s="9"/>
      <c r="BA17" s="7"/>
      <c r="BC17" s="4">
        <v>126</v>
      </c>
      <c r="BE17" s="9"/>
      <c r="BG17" s="7"/>
      <c r="BI17" s="4">
        <v>126</v>
      </c>
      <c r="BK17" s="9"/>
      <c r="BM17" s="7"/>
      <c r="BO17" s="4"/>
      <c r="BQ17" s="9"/>
      <c r="BS17" s="7"/>
      <c r="BU17" s="4"/>
      <c r="BW17" s="9"/>
      <c r="BY17" s="7"/>
      <c r="CA17" s="4"/>
    </row>
    <row r="18" spans="1:79" x14ac:dyDescent="0.25">
      <c r="A18" t="s">
        <v>25</v>
      </c>
      <c r="C18" s="9"/>
      <c r="E18" s="7"/>
      <c r="G18" s="3">
        <f>SUM(G15:G17)</f>
        <v>0</v>
      </c>
      <c r="I18" s="9"/>
      <c r="K18" s="7"/>
      <c r="M18" s="3">
        <f>SUM(M15:M17)</f>
        <v>146.91999999999999</v>
      </c>
      <c r="O18" s="9"/>
      <c r="Q18" s="7"/>
      <c r="S18" s="3">
        <f>SUM(S15:S17)</f>
        <v>134.13999999999999</v>
      </c>
      <c r="U18" s="9"/>
      <c r="W18" s="7"/>
      <c r="Y18" s="3">
        <f>SUM(Y15:Y17)</f>
        <v>135.04</v>
      </c>
      <c r="AA18" s="9"/>
      <c r="AC18" s="7"/>
      <c r="AE18" s="3">
        <f>SUM(AE15:AE17)</f>
        <v>138.63999999999999</v>
      </c>
      <c r="AG18" s="9"/>
      <c r="AI18" s="7"/>
      <c r="AK18" s="3">
        <f>SUM(AK15:AK17)</f>
        <v>259.24</v>
      </c>
      <c r="AM18" s="9"/>
      <c r="AO18" s="7"/>
      <c r="AQ18" s="3">
        <f>SUM(AQ15:AQ17)</f>
        <v>264.46000000000004</v>
      </c>
      <c r="AS18" s="9"/>
      <c r="AU18" s="7"/>
      <c r="AW18" s="3">
        <f>SUM(AW15:AW17)</f>
        <v>263.74</v>
      </c>
      <c r="AY18" s="9"/>
      <c r="BA18" s="7"/>
      <c r="BC18" s="3">
        <f>SUM(BC15:BC17)</f>
        <v>261.94</v>
      </c>
      <c r="BE18" s="9"/>
      <c r="BG18" s="7"/>
      <c r="BI18" s="3">
        <f>SUM(BI15:BI17)</f>
        <v>268.24</v>
      </c>
      <c r="BK18" s="9"/>
      <c r="BM18" s="7"/>
      <c r="BO18" s="3">
        <f>SUM(BO15:BO17)</f>
        <v>72.92</v>
      </c>
      <c r="BQ18" s="9"/>
      <c r="BS18" s="7"/>
      <c r="BU18" s="3">
        <f>SUM(BU15:BU17)</f>
        <v>68.599999999999994</v>
      </c>
      <c r="BW18" s="9"/>
      <c r="BY18" s="7"/>
      <c r="CA18" s="3">
        <f>SUM(CA15:CA17)</f>
        <v>91.46</v>
      </c>
    </row>
    <row r="19" spans="1:79" ht="15" customHeight="1" x14ac:dyDescent="0.25">
      <c r="C19" s="9"/>
      <c r="E19" s="7"/>
      <c r="G19" s="3"/>
      <c r="I19" s="9"/>
      <c r="K19" s="7"/>
      <c r="M19" s="3"/>
      <c r="O19" s="9"/>
      <c r="Q19" s="7"/>
      <c r="S19" s="3"/>
      <c r="U19" s="9"/>
      <c r="W19" s="7"/>
      <c r="Y19" s="3"/>
      <c r="AA19" s="9"/>
      <c r="AC19" s="7"/>
      <c r="AE19" s="3"/>
      <c r="AG19" s="9"/>
      <c r="AI19" s="7"/>
      <c r="AK19" s="3"/>
      <c r="AM19" s="9"/>
      <c r="AO19" s="7"/>
      <c r="AQ19" s="3"/>
      <c r="AS19" s="9"/>
      <c r="AU19" s="7"/>
      <c r="AW19" s="3"/>
      <c r="AY19" s="9"/>
      <c r="BA19" s="7"/>
      <c r="BC19" s="3"/>
      <c r="BE19" s="9"/>
      <c r="BG19" s="7"/>
      <c r="BI19" s="3"/>
      <c r="BK19" s="9"/>
      <c r="BM19" s="7"/>
      <c r="BO19" s="3"/>
      <c r="BQ19" s="9"/>
      <c r="BS19" s="7"/>
      <c r="BU19" s="3"/>
      <c r="BW19" s="9"/>
      <c r="BY19" s="7"/>
      <c r="CA19" s="3"/>
    </row>
    <row r="20" spans="1:79" x14ac:dyDescent="0.25">
      <c r="A20" t="s">
        <v>27</v>
      </c>
      <c r="C20" s="9"/>
      <c r="E20" s="7"/>
      <c r="G20" s="3">
        <v>0</v>
      </c>
      <c r="I20" s="9"/>
      <c r="K20" s="7"/>
      <c r="M20" s="3">
        <v>65</v>
      </c>
      <c r="O20" s="9"/>
      <c r="Q20" s="7"/>
      <c r="S20" s="3">
        <v>65</v>
      </c>
      <c r="U20" s="9"/>
      <c r="W20" s="7"/>
      <c r="Y20" s="3">
        <v>65</v>
      </c>
      <c r="AA20" s="9"/>
      <c r="AC20" s="7"/>
      <c r="AE20" s="3">
        <v>65</v>
      </c>
      <c r="AG20" s="9"/>
      <c r="AI20" s="7"/>
      <c r="AK20" s="3">
        <v>32</v>
      </c>
      <c r="AM20" s="9"/>
      <c r="AO20" s="7"/>
      <c r="AQ20" s="3">
        <v>32</v>
      </c>
      <c r="AS20" s="9"/>
      <c r="AU20" s="7"/>
      <c r="AW20" s="3">
        <v>32</v>
      </c>
      <c r="AY20" s="9"/>
      <c r="BA20" s="7"/>
      <c r="BC20" s="3">
        <v>32</v>
      </c>
      <c r="BE20" s="9"/>
      <c r="BG20" s="7"/>
      <c r="BI20" s="3">
        <v>32</v>
      </c>
      <c r="BK20" s="9"/>
      <c r="BM20" s="7"/>
      <c r="BO20" s="3">
        <v>32</v>
      </c>
      <c r="BQ20" s="9"/>
      <c r="BS20" s="7"/>
      <c r="BU20" s="3">
        <v>32</v>
      </c>
      <c r="BW20" s="9"/>
      <c r="BY20" s="7"/>
      <c r="CA20" s="3">
        <v>32</v>
      </c>
    </row>
    <row r="21" spans="1:79" x14ac:dyDescent="0.25">
      <c r="A21" t="s">
        <v>26</v>
      </c>
      <c r="C21" s="10">
        <v>0</v>
      </c>
      <c r="E21" s="7">
        <v>0</v>
      </c>
      <c r="G21" s="3">
        <f>C21*E21</f>
        <v>0</v>
      </c>
      <c r="I21" s="10">
        <v>2.8400000000000002E-2</v>
      </c>
      <c r="K21" s="7">
        <v>94</v>
      </c>
      <c r="M21" s="3">
        <f>I21*K21</f>
        <v>2.6696</v>
      </c>
      <c r="O21" s="10">
        <v>2.8400000000000002E-2</v>
      </c>
      <c r="Q21" s="7">
        <v>23</v>
      </c>
      <c r="S21" s="3">
        <f>O21*Q21</f>
        <v>0.6532</v>
      </c>
      <c r="U21" s="10">
        <v>2.8400000000000002E-2</v>
      </c>
      <c r="W21" s="7">
        <v>28</v>
      </c>
      <c r="Y21" s="3">
        <f>U21*W21</f>
        <v>0.79520000000000002</v>
      </c>
      <c r="AA21" s="10">
        <v>2.8400000000000002E-2</v>
      </c>
      <c r="AC21" s="7">
        <v>48</v>
      </c>
      <c r="AE21" s="3">
        <f>AA21*AC21</f>
        <v>1.3632</v>
      </c>
      <c r="AG21" s="10">
        <v>2.8400000000000002E-2</v>
      </c>
      <c r="AI21" s="7">
        <v>18</v>
      </c>
      <c r="AK21" s="3">
        <f>AG21*AI21</f>
        <v>0.51119999999999999</v>
      </c>
      <c r="AM21" s="10">
        <v>2.8400000000000002E-2</v>
      </c>
      <c r="AO21" s="7">
        <v>47</v>
      </c>
      <c r="AQ21" s="3">
        <f>AM21*AO21</f>
        <v>1.3348</v>
      </c>
      <c r="AS21" s="10">
        <v>2.8400000000000002E-2</v>
      </c>
      <c r="AU21" s="7">
        <v>43</v>
      </c>
      <c r="AW21" s="3">
        <f>AS21*AU21</f>
        <v>1.2212000000000001</v>
      </c>
      <c r="AY21" s="10">
        <v>2.8400000000000002E-2</v>
      </c>
      <c r="BA21" s="7">
        <v>33</v>
      </c>
      <c r="BC21" s="3">
        <f>AY21*BA21</f>
        <v>0.93720000000000003</v>
      </c>
      <c r="BE21" s="10">
        <v>2.8400000000000002E-2</v>
      </c>
      <c r="BG21" s="7">
        <v>68</v>
      </c>
      <c r="BI21" s="3">
        <f>BE21*BG21</f>
        <v>1.9312</v>
      </c>
      <c r="BK21" s="10">
        <v>2.8400000000000002E-2</v>
      </c>
      <c r="BM21" s="7">
        <v>44</v>
      </c>
      <c r="BO21" s="3">
        <f>BK21*BM21</f>
        <v>1.2496</v>
      </c>
      <c r="BQ21" s="10">
        <v>2.8400000000000002E-2</v>
      </c>
      <c r="BS21" s="7">
        <v>20</v>
      </c>
      <c r="BU21" s="3">
        <f>BQ21*BS21</f>
        <v>0.56800000000000006</v>
      </c>
      <c r="BW21" s="10">
        <v>2.8400000000000002E-2</v>
      </c>
      <c r="BY21" s="7">
        <v>147</v>
      </c>
      <c r="CA21" s="3">
        <f>BW21*BY21</f>
        <v>4.1748000000000003</v>
      </c>
    </row>
    <row r="22" spans="1:79" x14ac:dyDescent="0.25">
      <c r="A22" t="s">
        <v>28</v>
      </c>
      <c r="C22" s="10">
        <v>0</v>
      </c>
      <c r="E22" s="7">
        <v>0</v>
      </c>
      <c r="G22" s="4">
        <f>C22*E22</f>
        <v>0</v>
      </c>
      <c r="I22" s="10">
        <v>2.0999999999999999E-3</v>
      </c>
      <c r="K22" s="7">
        <v>7896</v>
      </c>
      <c r="M22" s="4">
        <f>I22*K22</f>
        <v>16.581599999999998</v>
      </c>
      <c r="O22" s="10">
        <v>2.0999999999999999E-3</v>
      </c>
      <c r="Q22" s="7">
        <v>1932</v>
      </c>
      <c r="S22" s="4">
        <f>O22*Q22</f>
        <v>4.0571999999999999</v>
      </c>
      <c r="U22" s="10">
        <v>2.0999999999999999E-3</v>
      </c>
      <c r="W22" s="7">
        <v>2352</v>
      </c>
      <c r="Y22" s="4">
        <f>U22*W22</f>
        <v>4.9391999999999996</v>
      </c>
      <c r="AA22" s="10">
        <v>2.0999999999999999E-3</v>
      </c>
      <c r="AC22" s="7">
        <v>4032</v>
      </c>
      <c r="AE22" s="4">
        <f>AA22*AC22</f>
        <v>8.4672000000000001</v>
      </c>
      <c r="AG22" s="10">
        <v>2.0999999999999999E-3</v>
      </c>
      <c r="AI22" s="7">
        <v>1512</v>
      </c>
      <c r="AK22" s="4">
        <f>AG22*AI22</f>
        <v>3.1751999999999998</v>
      </c>
      <c r="AM22" s="10">
        <v>2.0999999999999999E-3</v>
      </c>
      <c r="AO22" s="7">
        <v>3948</v>
      </c>
      <c r="AQ22" s="4">
        <f>AM22*AO22</f>
        <v>8.2907999999999991</v>
      </c>
      <c r="AS22" s="10">
        <v>2.0999999999999999E-3</v>
      </c>
      <c r="AU22" s="7">
        <v>3612</v>
      </c>
      <c r="AW22" s="4">
        <f>AS22*AU22</f>
        <v>7.5851999999999995</v>
      </c>
      <c r="AY22" s="10">
        <v>2.0999999999999999E-3</v>
      </c>
      <c r="BA22" s="7">
        <v>2772</v>
      </c>
      <c r="BC22" s="4">
        <f>AY22*BA22</f>
        <v>5.8211999999999993</v>
      </c>
      <c r="BE22" s="10">
        <v>2.0999999999999999E-3</v>
      </c>
      <c r="BG22" s="7">
        <v>5712</v>
      </c>
      <c r="BI22" s="4">
        <f>BE22*BG22</f>
        <v>11.995199999999999</v>
      </c>
      <c r="BK22" s="10">
        <v>2.0999999999999999E-3</v>
      </c>
      <c r="BM22" s="7">
        <v>3696</v>
      </c>
      <c r="BO22" s="4">
        <f>BK22*BM22</f>
        <v>7.7615999999999996</v>
      </c>
      <c r="BQ22" s="10">
        <v>2.0999999999999999E-3</v>
      </c>
      <c r="BS22" s="7">
        <v>1680</v>
      </c>
      <c r="BU22" s="4">
        <f>BQ22*BS22</f>
        <v>3.5279999999999996</v>
      </c>
      <c r="BW22" s="10">
        <v>2.0999999999999999E-3</v>
      </c>
      <c r="BY22" s="7">
        <v>12348</v>
      </c>
      <c r="CA22" s="4">
        <f>BW22*BY22</f>
        <v>25.930799999999998</v>
      </c>
    </row>
    <row r="23" spans="1:79" x14ac:dyDescent="0.25">
      <c r="A23" t="s">
        <v>29</v>
      </c>
      <c r="C23" s="9"/>
      <c r="E23" s="7"/>
      <c r="G23" s="3">
        <f>SUM(G20:G22)</f>
        <v>0</v>
      </c>
      <c r="I23" s="9"/>
      <c r="K23" s="7"/>
      <c r="M23" s="3">
        <f>SUM(M20:M22)</f>
        <v>84.251199999999997</v>
      </c>
      <c r="O23" s="9"/>
      <c r="Q23" s="7"/>
      <c r="S23" s="3">
        <f>SUM(S20:S22)</f>
        <v>69.710399999999993</v>
      </c>
      <c r="U23" s="9"/>
      <c r="W23" s="7"/>
      <c r="Y23" s="3">
        <f>SUM(Y20:Y22)</f>
        <v>70.734399999999994</v>
      </c>
      <c r="AA23" s="9"/>
      <c r="AC23" s="7"/>
      <c r="AE23" s="3">
        <f>SUM(AE20:AE22)</f>
        <v>74.830400000000012</v>
      </c>
      <c r="AG23" s="9"/>
      <c r="AI23" s="7"/>
      <c r="AK23" s="3">
        <f>SUM(AK20:AK22)</f>
        <v>35.686399999999999</v>
      </c>
      <c r="AM23" s="9"/>
      <c r="AO23" s="7"/>
      <c r="AQ23" s="3">
        <f>SUM(AQ20:AQ22)</f>
        <v>41.625599999999999</v>
      </c>
      <c r="AS23" s="9"/>
      <c r="AU23" s="7"/>
      <c r="AW23" s="3">
        <f>SUM(AW20:AW22)</f>
        <v>40.806400000000004</v>
      </c>
      <c r="AY23" s="9"/>
      <c r="BA23" s="7"/>
      <c r="BC23" s="3">
        <f>SUM(BC20:BC22)</f>
        <v>38.758399999999995</v>
      </c>
      <c r="BE23" s="9"/>
      <c r="BG23" s="7"/>
      <c r="BI23" s="3">
        <f>SUM(BI20:BI22)</f>
        <v>45.926399999999994</v>
      </c>
      <c r="BK23" s="9"/>
      <c r="BM23" s="7"/>
      <c r="BO23" s="3">
        <f>SUM(BO20:BO22)</f>
        <v>41.011200000000002</v>
      </c>
      <c r="BQ23" s="9"/>
      <c r="BS23" s="7"/>
      <c r="BU23" s="3">
        <f>SUM(BU20:BU22)</f>
        <v>36.095999999999997</v>
      </c>
      <c r="BW23" s="9"/>
      <c r="BY23" s="7"/>
      <c r="CA23" s="3">
        <f>SUM(CA20:CA22)</f>
        <v>62.105599999999995</v>
      </c>
    </row>
    <row r="24" spans="1:79" ht="15" customHeight="1" x14ac:dyDescent="0.25">
      <c r="C24" s="9"/>
      <c r="E24" s="7"/>
      <c r="G24" s="3"/>
      <c r="I24" s="9"/>
      <c r="K24" s="7"/>
      <c r="M24" s="3"/>
      <c r="O24" s="9"/>
      <c r="Q24" s="7"/>
      <c r="S24" s="3"/>
      <c r="U24" s="9"/>
      <c r="W24" s="7"/>
      <c r="Y24" s="3"/>
      <c r="AA24" s="9"/>
      <c r="AC24" s="7"/>
      <c r="AE24" s="3"/>
      <c r="AG24" s="9"/>
      <c r="AI24" s="7"/>
      <c r="AK24" s="3"/>
      <c r="AM24" s="9"/>
      <c r="AO24" s="7"/>
      <c r="AQ24" s="3"/>
      <c r="AS24" s="9"/>
      <c r="AU24" s="7"/>
      <c r="AW24" s="3"/>
      <c r="AY24" s="9"/>
      <c r="BA24" s="7"/>
      <c r="BC24" s="3"/>
      <c r="BE24" s="9"/>
      <c r="BG24" s="7"/>
      <c r="BI24" s="3"/>
      <c r="BK24" s="9"/>
      <c r="BM24" s="7"/>
      <c r="BO24" s="3"/>
      <c r="BQ24" s="9"/>
      <c r="BS24" s="7"/>
      <c r="BU24" s="3"/>
      <c r="BW24" s="9"/>
      <c r="BY24" s="7"/>
      <c r="CA24" s="3"/>
    </row>
    <row r="25" spans="1:79" x14ac:dyDescent="0.25">
      <c r="A25" t="s">
        <v>30</v>
      </c>
      <c r="C25" s="9"/>
      <c r="E25" s="7"/>
      <c r="G25" s="3">
        <v>0</v>
      </c>
      <c r="I25" s="9"/>
      <c r="K25" s="7"/>
      <c r="M25" s="3">
        <v>120</v>
      </c>
      <c r="O25" s="9"/>
      <c r="Q25" s="7"/>
      <c r="S25" s="3">
        <v>120</v>
      </c>
      <c r="U25" s="9"/>
      <c r="W25" s="7"/>
      <c r="Y25" s="3">
        <v>120</v>
      </c>
      <c r="AA25" s="9"/>
      <c r="AC25" s="7"/>
      <c r="AE25" s="3">
        <v>120</v>
      </c>
      <c r="AG25" s="9"/>
      <c r="AI25" s="7"/>
      <c r="AK25" s="3">
        <v>60</v>
      </c>
      <c r="AM25" s="9"/>
      <c r="AO25" s="7"/>
      <c r="AQ25" s="3">
        <v>60</v>
      </c>
      <c r="AS25" s="9"/>
      <c r="AU25" s="7"/>
      <c r="AW25" s="3">
        <v>60</v>
      </c>
      <c r="AY25" s="9"/>
      <c r="BA25" s="7"/>
      <c r="BC25" s="3">
        <v>60</v>
      </c>
      <c r="BE25" s="9"/>
      <c r="BG25" s="7"/>
      <c r="BI25" s="3">
        <v>60</v>
      </c>
      <c r="BK25" s="9"/>
      <c r="BM25" s="7"/>
      <c r="BO25" s="3">
        <v>60</v>
      </c>
      <c r="BQ25" s="9"/>
      <c r="BS25" s="7"/>
      <c r="BU25" s="3">
        <v>60</v>
      </c>
      <c r="BW25" s="9"/>
      <c r="BY25" s="7"/>
      <c r="CA25" s="3">
        <v>60</v>
      </c>
    </row>
    <row r="26" spans="1:79" x14ac:dyDescent="0.25">
      <c r="A26" t="s">
        <v>31</v>
      </c>
      <c r="C26" s="9"/>
      <c r="E26" s="7">
        <v>0</v>
      </c>
      <c r="G26" s="3">
        <f>C26*E26</f>
        <v>0</v>
      </c>
      <c r="I26" s="9"/>
      <c r="K26" s="7">
        <v>94</v>
      </c>
      <c r="M26" s="3">
        <f>I26*K26</f>
        <v>0</v>
      </c>
      <c r="O26" s="9"/>
      <c r="Q26" s="7">
        <v>23</v>
      </c>
      <c r="S26" s="3">
        <f>O26*Q26</f>
        <v>0</v>
      </c>
      <c r="U26" s="9"/>
      <c r="W26" s="7">
        <v>28</v>
      </c>
      <c r="Y26" s="3">
        <f>U26*W26</f>
        <v>0</v>
      </c>
      <c r="AA26" s="9"/>
      <c r="AC26" s="7">
        <v>48</v>
      </c>
      <c r="AE26" s="3">
        <f>AA26*AC26</f>
        <v>0</v>
      </c>
      <c r="AG26" s="9">
        <v>0.05</v>
      </c>
      <c r="AI26" s="7">
        <v>18</v>
      </c>
      <c r="AK26" s="3">
        <f>AG26*AI26</f>
        <v>0.9</v>
      </c>
      <c r="AM26" s="9">
        <v>0.05</v>
      </c>
      <c r="AO26" s="7">
        <v>47</v>
      </c>
      <c r="AQ26" s="3">
        <f>AM26*AO26</f>
        <v>2.35</v>
      </c>
      <c r="AS26" s="9">
        <v>0.05</v>
      </c>
      <c r="AU26" s="7">
        <v>43</v>
      </c>
      <c r="AW26" s="3">
        <f>AS26*AU26</f>
        <v>2.15</v>
      </c>
      <c r="AY26" s="9">
        <v>0.05</v>
      </c>
      <c r="BA26" s="7">
        <v>33</v>
      </c>
      <c r="BC26" s="3">
        <f>AY26*BA26</f>
        <v>1.6500000000000001</v>
      </c>
      <c r="BE26" s="9">
        <v>0.05</v>
      </c>
      <c r="BG26" s="7">
        <v>68</v>
      </c>
      <c r="BI26" s="3">
        <f>BE26*BG26</f>
        <v>3.4000000000000004</v>
      </c>
      <c r="BK26" s="9">
        <v>0.05</v>
      </c>
      <c r="BM26" s="7">
        <v>44</v>
      </c>
      <c r="BO26" s="3">
        <f>BK26*BM26</f>
        <v>2.2000000000000002</v>
      </c>
      <c r="BQ26" s="9">
        <v>0.05</v>
      </c>
      <c r="BS26" s="7">
        <v>20</v>
      </c>
      <c r="BU26" s="3">
        <f>BQ26*BS26</f>
        <v>1</v>
      </c>
      <c r="BW26" s="9">
        <v>0.05</v>
      </c>
      <c r="BY26" s="7">
        <v>147</v>
      </c>
      <c r="CA26" s="3">
        <f>BW26*BY26</f>
        <v>7.3500000000000005</v>
      </c>
    </row>
    <row r="27" spans="1:79" x14ac:dyDescent="0.25">
      <c r="A27" t="s">
        <v>40</v>
      </c>
      <c r="C27" s="9">
        <v>0</v>
      </c>
      <c r="E27" s="7">
        <v>0</v>
      </c>
      <c r="G27" s="4">
        <f>C27*E27</f>
        <v>0</v>
      </c>
      <c r="I27" s="9">
        <v>0.05</v>
      </c>
      <c r="K27" s="7">
        <v>1500</v>
      </c>
      <c r="M27" s="4">
        <f>I27*K27</f>
        <v>75</v>
      </c>
      <c r="O27" s="9">
        <v>0.05</v>
      </c>
      <c r="Q27" s="7">
        <v>1500</v>
      </c>
      <c r="S27" s="4">
        <f>O27*Q27</f>
        <v>75</v>
      </c>
      <c r="U27" s="9">
        <v>0.05</v>
      </c>
      <c r="W27" s="7">
        <v>1500</v>
      </c>
      <c r="Y27" s="4">
        <f>U27*W27</f>
        <v>75</v>
      </c>
      <c r="AA27" s="9">
        <v>0.05</v>
      </c>
      <c r="AC27" s="7">
        <v>1500</v>
      </c>
      <c r="AE27" s="4">
        <f>AA27*AC27</f>
        <v>75</v>
      </c>
      <c r="AG27" s="9"/>
      <c r="AI27" s="7"/>
      <c r="AK27" s="4">
        <f>AG27*AI27</f>
        <v>0</v>
      </c>
      <c r="AM27" s="9"/>
      <c r="AO27" s="7"/>
      <c r="AQ27" s="4">
        <f>AM27*AO27</f>
        <v>0</v>
      </c>
      <c r="AS27" s="9"/>
      <c r="AU27" s="7"/>
      <c r="AW27" s="4">
        <f>AS27*AU27</f>
        <v>0</v>
      </c>
      <c r="AY27" s="9"/>
      <c r="BA27" s="7"/>
      <c r="BC27" s="4">
        <f>AY27*BA27</f>
        <v>0</v>
      </c>
      <c r="BE27" s="9"/>
      <c r="BG27" s="7"/>
      <c r="BI27" s="4">
        <f>BE27*BG27</f>
        <v>0</v>
      </c>
      <c r="BK27" s="9"/>
      <c r="BM27" s="7"/>
      <c r="BO27" s="4">
        <f>BK27*BM27</f>
        <v>0</v>
      </c>
      <c r="BQ27" s="9"/>
      <c r="BS27" s="7"/>
      <c r="BU27" s="4">
        <f>BQ27*BS27</f>
        <v>0</v>
      </c>
      <c r="BW27" s="9"/>
      <c r="BY27" s="7"/>
      <c r="CA27" s="4">
        <f>BW27*BY27</f>
        <v>0</v>
      </c>
    </row>
    <row r="28" spans="1:79" x14ac:dyDescent="0.25">
      <c r="A28" t="s">
        <v>32</v>
      </c>
      <c r="C28" s="9"/>
      <c r="E28" s="7"/>
      <c r="G28" s="3">
        <f>SUM(G25:G27)</f>
        <v>0</v>
      </c>
      <c r="I28" s="9"/>
      <c r="K28" s="7"/>
      <c r="M28" s="3">
        <f>SUM(M25:M27)</f>
        <v>195</v>
      </c>
      <c r="O28" s="9"/>
      <c r="Q28" s="7"/>
      <c r="S28" s="3">
        <f>SUM(S25:S27)</f>
        <v>195</v>
      </c>
      <c r="U28" s="9"/>
      <c r="W28" s="7"/>
      <c r="Y28" s="3">
        <f>SUM(Y25:Y27)</f>
        <v>195</v>
      </c>
      <c r="AA28" s="9"/>
      <c r="AC28" s="7"/>
      <c r="AE28" s="3">
        <f>SUM(AE25:AE27)</f>
        <v>195</v>
      </c>
      <c r="AG28" s="9"/>
      <c r="AI28" s="7"/>
      <c r="AK28" s="3">
        <f>SUM(AK25:AK27)</f>
        <v>60.9</v>
      </c>
      <c r="AM28" s="9"/>
      <c r="AO28" s="7"/>
      <c r="AQ28" s="3">
        <f>SUM(AQ25:AQ27)</f>
        <v>62.35</v>
      </c>
      <c r="AS28" s="9"/>
      <c r="AU28" s="7"/>
      <c r="AW28" s="3">
        <f>SUM(AW25:AW27)</f>
        <v>62.15</v>
      </c>
      <c r="AY28" s="9"/>
      <c r="BA28" s="7"/>
      <c r="BC28" s="3">
        <f>SUM(BC25:BC27)</f>
        <v>61.65</v>
      </c>
      <c r="BE28" s="9"/>
      <c r="BG28" s="7"/>
      <c r="BI28" s="3">
        <f>SUM(BI25:BI27)</f>
        <v>63.4</v>
      </c>
      <c r="BK28" s="9"/>
      <c r="BM28" s="7"/>
      <c r="BO28" s="3">
        <f>SUM(BO25:BO27)</f>
        <v>62.2</v>
      </c>
      <c r="BQ28" s="9"/>
      <c r="BS28" s="7"/>
      <c r="BU28" s="3">
        <f>SUM(BU25:BU27)</f>
        <v>61</v>
      </c>
      <c r="BW28" s="9"/>
      <c r="BY28" s="7"/>
      <c r="CA28" s="3">
        <f>SUM(CA25:CA27)</f>
        <v>67.349999999999994</v>
      </c>
    </row>
    <row r="29" spans="1:79" ht="15" customHeight="1" x14ac:dyDescent="0.25">
      <c r="C29" s="9"/>
      <c r="E29" s="7"/>
      <c r="I29" s="9"/>
      <c r="K29" s="7"/>
      <c r="O29" s="9"/>
      <c r="Q29" s="7"/>
      <c r="U29" s="9"/>
      <c r="W29" s="7"/>
      <c r="AA29" s="9"/>
      <c r="AC29" s="7"/>
      <c r="AG29" s="9"/>
      <c r="AI29" s="7"/>
      <c r="AM29" s="9"/>
      <c r="AO29" s="7"/>
      <c r="AS29" s="9"/>
      <c r="AU29" s="7"/>
      <c r="AY29" s="9"/>
      <c r="BA29" s="7"/>
      <c r="BE29" s="9"/>
      <c r="BG29" s="7"/>
      <c r="BK29" s="9"/>
      <c r="BM29" s="7"/>
      <c r="BQ29" s="9"/>
      <c r="BS29" s="7"/>
      <c r="BW29" s="9"/>
      <c r="BY29" s="7"/>
    </row>
    <row r="30" spans="1:79" x14ac:dyDescent="0.25">
      <c r="A30" t="s">
        <v>19</v>
      </c>
      <c r="C30" s="9">
        <v>0.1</v>
      </c>
      <c r="E30" s="7">
        <v>0</v>
      </c>
      <c r="G30" s="3">
        <f>C30*E30</f>
        <v>0</v>
      </c>
      <c r="I30" s="9">
        <v>0.1</v>
      </c>
      <c r="K30" s="7">
        <v>2</v>
      </c>
      <c r="M30" s="3">
        <f>I30*K30</f>
        <v>0.2</v>
      </c>
      <c r="O30" s="9">
        <v>0.1</v>
      </c>
      <c r="Q30" s="7">
        <v>0</v>
      </c>
      <c r="S30" s="3">
        <f>O30*Q30</f>
        <v>0</v>
      </c>
      <c r="U30" s="9">
        <v>0.1</v>
      </c>
      <c r="W30" s="7">
        <v>0</v>
      </c>
      <c r="Y30" s="3">
        <f>U30*W30</f>
        <v>0</v>
      </c>
      <c r="AA30" s="9">
        <v>0.1</v>
      </c>
      <c r="AC30" s="7">
        <v>0</v>
      </c>
      <c r="AE30" s="3">
        <f>AA30*AC30</f>
        <v>0</v>
      </c>
      <c r="AG30" s="9">
        <v>0.1</v>
      </c>
      <c r="AI30" s="7">
        <v>0</v>
      </c>
      <c r="AK30" s="3">
        <f>AG30*AI30</f>
        <v>0</v>
      </c>
      <c r="AM30" s="9">
        <v>0.1</v>
      </c>
      <c r="AO30" s="7">
        <v>0</v>
      </c>
      <c r="AQ30" s="3">
        <f>AM30*AO30</f>
        <v>0</v>
      </c>
      <c r="AS30" s="9">
        <v>0.1</v>
      </c>
      <c r="AU30" s="7">
        <v>0</v>
      </c>
      <c r="AW30" s="3">
        <f>AS30*AU30</f>
        <v>0</v>
      </c>
      <c r="AY30" s="9">
        <v>0.1</v>
      </c>
      <c r="BA30" s="7">
        <v>0</v>
      </c>
      <c r="BC30" s="3">
        <f>AY30*BA30</f>
        <v>0</v>
      </c>
      <c r="BE30" s="9">
        <v>0.1</v>
      </c>
      <c r="BG30" s="7">
        <v>0</v>
      </c>
      <c r="BI30" s="3">
        <f>BE30*BG30</f>
        <v>0</v>
      </c>
      <c r="BK30" s="9">
        <v>0.1</v>
      </c>
      <c r="BM30" s="7">
        <v>0</v>
      </c>
      <c r="BO30" s="3">
        <f>BK30*BM30</f>
        <v>0</v>
      </c>
      <c r="BQ30" s="9">
        <v>0.1</v>
      </c>
      <c r="BS30" s="7">
        <v>0</v>
      </c>
      <c r="BU30" s="3">
        <f>BQ30*BS30</f>
        <v>0</v>
      </c>
      <c r="BW30" s="9">
        <v>0.1</v>
      </c>
      <c r="BY30" s="7">
        <v>0</v>
      </c>
      <c r="CA30" s="3">
        <f>BW30*BY30</f>
        <v>0</v>
      </c>
    </row>
    <row r="31" spans="1:79" x14ac:dyDescent="0.25">
      <c r="A31" t="s">
        <v>20</v>
      </c>
      <c r="C31" s="10">
        <v>8.6999999999999994E-3</v>
      </c>
      <c r="E31" s="7">
        <v>0</v>
      </c>
      <c r="G31" s="4">
        <f>C31*E31</f>
        <v>0</v>
      </c>
      <c r="I31" s="10">
        <v>8.5000000000000006E-3</v>
      </c>
      <c r="K31" s="7">
        <v>2</v>
      </c>
      <c r="M31" s="4">
        <f>I31*K31</f>
        <v>1.7000000000000001E-2</v>
      </c>
      <c r="O31" s="10">
        <v>8.5000000000000006E-3</v>
      </c>
      <c r="Q31" s="7">
        <v>0</v>
      </c>
      <c r="S31" s="4">
        <f>O31*Q31</f>
        <v>0</v>
      </c>
      <c r="U31" s="10">
        <v>8.5000000000000006E-3</v>
      </c>
      <c r="W31" s="7">
        <v>0</v>
      </c>
      <c r="Y31" s="4">
        <f>U31*W31</f>
        <v>0</v>
      </c>
      <c r="AA31" s="10">
        <v>8.5000000000000006E-3</v>
      </c>
      <c r="AC31" s="7">
        <v>0</v>
      </c>
      <c r="AE31" s="4">
        <f>AA31*AC31</f>
        <v>0</v>
      </c>
      <c r="AG31" s="10">
        <v>8.5000000000000006E-3</v>
      </c>
      <c r="AI31" s="7">
        <v>0</v>
      </c>
      <c r="AK31" s="4">
        <f>AG31*AI31</f>
        <v>0</v>
      </c>
      <c r="AM31" s="10">
        <v>8.5000000000000006E-3</v>
      </c>
      <c r="AO31" s="7">
        <v>0</v>
      </c>
      <c r="AQ31" s="4">
        <f>AM31*AO31</f>
        <v>0</v>
      </c>
      <c r="AS31" s="10">
        <v>8.5000000000000006E-3</v>
      </c>
      <c r="AU31" s="7">
        <v>0</v>
      </c>
      <c r="AW31" s="4">
        <f>AS31*AU31</f>
        <v>0</v>
      </c>
      <c r="AY31" s="10">
        <v>8.5000000000000006E-3</v>
      </c>
      <c r="BA31" s="7">
        <v>0</v>
      </c>
      <c r="BC31" s="4">
        <f>AY31*BA31</f>
        <v>0</v>
      </c>
      <c r="BE31" s="10">
        <v>8.5000000000000006E-3</v>
      </c>
      <c r="BG31" s="7">
        <v>0</v>
      </c>
      <c r="BI31" s="4">
        <f>BE31*BG31</f>
        <v>0</v>
      </c>
      <c r="BK31" s="10">
        <v>8.5000000000000006E-3</v>
      </c>
      <c r="BM31" s="7">
        <v>0</v>
      </c>
      <c r="BO31" s="4">
        <f>BK31*BM31</f>
        <v>0</v>
      </c>
      <c r="BQ31" s="10">
        <v>8.5000000000000006E-3</v>
      </c>
      <c r="BS31" s="7">
        <v>0</v>
      </c>
      <c r="BU31" s="4">
        <f>BQ31*BS31</f>
        <v>0</v>
      </c>
      <c r="BW31" s="10">
        <v>8.5000000000000006E-3</v>
      </c>
      <c r="BY31" s="7">
        <v>0</v>
      </c>
      <c r="CA31" s="4">
        <f>BW31*BY31</f>
        <v>0</v>
      </c>
    </row>
    <row r="32" spans="1:79" x14ac:dyDescent="0.25">
      <c r="A32" t="s">
        <v>21</v>
      </c>
      <c r="G32" s="3">
        <f>SUM(G30:G31)</f>
        <v>0</v>
      </c>
      <c r="M32" s="3">
        <f>SUM(M30:M31)</f>
        <v>0.21700000000000003</v>
      </c>
      <c r="S32" s="3">
        <f>SUM(S30:S31)</f>
        <v>0</v>
      </c>
      <c r="Y32" s="3">
        <f>SUM(Y30:Y31)</f>
        <v>0</v>
      </c>
      <c r="AE32" s="3">
        <f>SUM(AE30:AE31)</f>
        <v>0</v>
      </c>
      <c r="AK32" s="3">
        <f>SUM(AK30:AK31)</f>
        <v>0</v>
      </c>
      <c r="AQ32" s="3">
        <f>SUM(AQ30:AQ31)</f>
        <v>0</v>
      </c>
      <c r="AW32" s="3">
        <f>SUM(AW30:AW31)</f>
        <v>0</v>
      </c>
      <c r="BC32" s="3">
        <f>SUM(BC30:BC31)</f>
        <v>0</v>
      </c>
      <c r="BI32" s="3">
        <f>SUM(BI30:BI31)</f>
        <v>0</v>
      </c>
      <c r="BO32" s="3">
        <f>SUM(BO30:BO31)</f>
        <v>0</v>
      </c>
      <c r="BU32" s="3">
        <f>SUM(BU30:BU31)</f>
        <v>0</v>
      </c>
      <c r="CA32" s="3">
        <f>SUM(CA30:CA31)</f>
        <v>0</v>
      </c>
    </row>
    <row r="33" spans="1:79" ht="15" customHeight="1" x14ac:dyDescent="0.25"/>
    <row r="34" spans="1:79" x14ac:dyDescent="0.25">
      <c r="A34" t="s">
        <v>4</v>
      </c>
      <c r="G34" s="6">
        <f>G7+G11+G13+G18+G23+G28+G32</f>
        <v>175</v>
      </c>
      <c r="M34" s="6">
        <f>M7+M11+M13+M18+M23+M28+M32</f>
        <v>481.38819999999998</v>
      </c>
      <c r="S34" s="6">
        <f>S7+S11+S13+S18+S23+S28+S32</f>
        <v>453.85039999999998</v>
      </c>
      <c r="Y34" s="6">
        <f>Y7+Y11+Y13+Y18+Y23+Y28+Y32</f>
        <v>455.77440000000001</v>
      </c>
      <c r="AE34" s="6">
        <f>AE7+AE11+AE13+AE18+AE23+AE28+AE32</f>
        <v>463.47039999999998</v>
      </c>
      <c r="AK34" s="6">
        <f>AK7+AK11+AK13+AK18+AK23+AK28+AK32</f>
        <v>400.82639999999998</v>
      </c>
      <c r="AQ34" s="6">
        <f>AQ7+AQ11+AQ13+AQ18+AQ23+AQ28+AQ32</f>
        <v>413.43560000000008</v>
      </c>
      <c r="AW34" s="6">
        <f>AW7+AW11+AW13+AW18+AW23+AW28+AW32</f>
        <v>417.69639999999998</v>
      </c>
      <c r="BC34" s="6">
        <f>BC7+BC11+BC13+BC18+BC23+BC28+BC32</f>
        <v>407.34839999999997</v>
      </c>
      <c r="BI34" s="6">
        <f>BI7+BI11+BI13+BI18+BI23+BI28+BI32</f>
        <v>422.56639999999999</v>
      </c>
      <c r="BO34" s="6">
        <f>BO7+BO11+BO13+BO18+BO23+BO28+BO32</f>
        <v>221.13119999999998</v>
      </c>
      <c r="BU34" s="6">
        <f>BU9+BU11+BU13+BU18+BU23+BU28+BU32</f>
        <v>340.69599999999997</v>
      </c>
      <c r="CA34" s="6">
        <f>CA9+CA11+CA13+CA18+CA23+CA28+CA32</f>
        <v>255.91559999999998</v>
      </c>
    </row>
    <row r="36" spans="1:79" x14ac:dyDescent="0.25">
      <c r="BU36" s="6">
        <f>SUM(G34:BU34)</f>
        <v>4653.1837999999998</v>
      </c>
      <c r="CA36" s="6">
        <f>SUM(G34:CA34)</f>
        <v>4909.0994000000001</v>
      </c>
    </row>
    <row r="38" spans="1:79" x14ac:dyDescent="0.25">
      <c r="BQ38" t="s">
        <v>75</v>
      </c>
      <c r="BU38" s="38">
        <f>Admin!AK72+Admin!AK76+Admin!BO80+Admin!BU80</f>
        <v>-2227.35</v>
      </c>
      <c r="BW38" t="s">
        <v>75</v>
      </c>
      <c r="CA38" s="38">
        <f>Admin!AK72+Admin!AK76+Admin!BO80+Admin!BU80+Admin!CA84</f>
        <v>-2367.35</v>
      </c>
    </row>
    <row r="40" spans="1:79" x14ac:dyDescent="0.25">
      <c r="BU40" s="6">
        <f>SUM(BU36:BU39)</f>
        <v>2425.8337999999999</v>
      </c>
      <c r="CA40" s="6">
        <f>SUM(CA36:CA39)</f>
        <v>2541.7494000000002</v>
      </c>
    </row>
    <row r="42" spans="1:79" x14ac:dyDescent="0.25">
      <c r="BQ42" t="s">
        <v>76</v>
      </c>
      <c r="BU42" s="38">
        <f>'Grant-revised by mlh'!BU36</f>
        <v>2285.8337999999999</v>
      </c>
      <c r="BW42" t="s">
        <v>76</v>
      </c>
      <c r="CA42" s="38">
        <f>'Grant-revised by mlh'!CA36</f>
        <v>2541.7493999999997</v>
      </c>
    </row>
    <row r="44" spans="1:79" x14ac:dyDescent="0.25">
      <c r="BQ44" t="s">
        <v>77</v>
      </c>
      <c r="BU44" s="6">
        <f>BU40-BU42</f>
        <v>140</v>
      </c>
      <c r="BW44" t="s">
        <v>77</v>
      </c>
      <c r="CA44" s="6">
        <f>CA40-CA42</f>
        <v>0</v>
      </c>
    </row>
    <row r="45" spans="1:79" x14ac:dyDescent="0.25">
      <c r="BU45" s="1" t="s">
        <v>78</v>
      </c>
    </row>
  </sheetData>
  <pageMargins left="0.45" right="0.45" top="0.4" bottom="0.4" header="0.3" footer="0.2"/>
  <pageSetup paperSize="5" scale="80" orientation="landscape" r:id="rId1"/>
  <headerFooter>
    <oddFooter>&amp;L&amp;9&amp;Z&amp;F</oddFooter>
  </headerFooter>
  <colBreaks count="2" manualBreakCount="2">
    <brk id="26" max="1048575" man="1"/>
    <brk id="5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workbookViewId="0">
      <pane xSplit="1" ySplit="5" topLeftCell="BC5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3" customWidth="1"/>
    <col min="2" max="2" width="5.7109375" customWidth="1"/>
    <col min="3" max="3" width="9.5703125" bestFit="1" customWidth="1"/>
    <col min="4" max="4" width="1.7109375" customWidth="1"/>
    <col min="5" max="5" width="8.7109375" customWidth="1"/>
    <col min="6" max="6" width="1.7109375" customWidth="1"/>
    <col min="7" max="7" width="9.5703125" bestFit="1" customWidth="1"/>
    <col min="8" max="8" width="5.7109375" customWidth="1"/>
    <col min="10" max="10" width="1.7109375" customWidth="1"/>
    <col min="11" max="11" width="8.7109375" customWidth="1"/>
    <col min="12" max="12" width="1.7109375" customWidth="1"/>
    <col min="13" max="13" width="9.5703125" bestFit="1" customWidth="1"/>
    <col min="14" max="14" width="5.7109375" customWidth="1"/>
    <col min="16" max="16" width="1.7109375" customWidth="1"/>
    <col min="17" max="17" width="8.7109375" customWidth="1"/>
    <col min="18" max="18" width="1.7109375" customWidth="1"/>
    <col min="19" max="19" width="9.5703125" bestFit="1" customWidth="1"/>
    <col min="20" max="20" width="5.7109375" customWidth="1"/>
    <col min="22" max="22" width="1.7109375" customWidth="1"/>
    <col min="23" max="23" width="8.7109375" customWidth="1"/>
    <col min="24" max="24" width="1.7109375" customWidth="1"/>
    <col min="25" max="25" width="9.5703125" bestFit="1" customWidth="1"/>
    <col min="26" max="26" width="5.7109375" customWidth="1"/>
    <col min="28" max="28" width="1.7109375" customWidth="1"/>
    <col min="29" max="29" width="8.7109375" customWidth="1"/>
    <col min="30" max="30" width="1.7109375" customWidth="1"/>
    <col min="31" max="31" width="9.5703125" bestFit="1" customWidth="1"/>
    <col min="32" max="32" width="5.7109375" customWidth="1"/>
    <col min="34" max="34" width="1.7109375" customWidth="1"/>
    <col min="35" max="35" width="8.7109375" customWidth="1"/>
    <col min="36" max="36" width="1.7109375" customWidth="1"/>
    <col min="37" max="37" width="9.5703125" bestFit="1" customWidth="1"/>
    <col min="38" max="38" width="5.7109375" customWidth="1"/>
    <col min="40" max="40" width="1.7109375" customWidth="1"/>
    <col min="41" max="41" width="8.7109375" customWidth="1"/>
    <col min="42" max="42" width="1.7109375" customWidth="1"/>
    <col min="43" max="43" width="9.5703125" bestFit="1" customWidth="1"/>
    <col min="44" max="44" width="5.7109375" customWidth="1"/>
    <col min="46" max="46" width="1.7109375" customWidth="1"/>
    <col min="47" max="47" width="8.7109375" customWidth="1"/>
    <col min="48" max="48" width="1.7109375" customWidth="1"/>
    <col min="49" max="49" width="9.5703125" bestFit="1" customWidth="1"/>
    <col min="50" max="50" width="3.7109375" customWidth="1"/>
    <col min="52" max="52" width="1.7109375" customWidth="1"/>
    <col min="53" max="53" width="8.7109375" customWidth="1"/>
    <col min="54" max="54" width="1.7109375" customWidth="1"/>
    <col min="55" max="55" width="9.5703125" bestFit="1" customWidth="1"/>
    <col min="56" max="56" width="3.7109375" customWidth="1"/>
    <col min="58" max="58" width="1.7109375" customWidth="1"/>
    <col min="59" max="59" width="8.7109375" customWidth="1"/>
    <col min="60" max="60" width="1.7109375" customWidth="1"/>
    <col min="61" max="61" width="9.5703125" bestFit="1" customWidth="1"/>
    <col min="62" max="62" width="3.7109375" customWidth="1"/>
    <col min="64" max="64" width="1.7109375" customWidth="1"/>
    <col min="65" max="65" width="8.7109375" customWidth="1"/>
    <col min="66" max="66" width="1.7109375" customWidth="1"/>
    <col min="67" max="67" width="10.5703125" bestFit="1" customWidth="1"/>
    <col min="68" max="68" width="3.7109375" customWidth="1"/>
    <col min="70" max="70" width="1.7109375" customWidth="1"/>
    <col min="71" max="71" width="8.7109375" customWidth="1"/>
    <col min="72" max="72" width="1.7109375" customWidth="1"/>
    <col min="73" max="73" width="10.5703125" bestFit="1" customWidth="1"/>
    <col min="74" max="74" width="3.7109375" customWidth="1"/>
    <col min="76" max="76" width="1.7109375" customWidth="1"/>
    <col min="77" max="77" width="8.7109375" customWidth="1"/>
    <col min="78" max="78" width="1.7109375" customWidth="1"/>
    <col min="79" max="79" width="10.5703125" bestFit="1" customWidth="1"/>
  </cols>
  <sheetData>
    <row r="1" spans="1:79" x14ac:dyDescent="0.25">
      <c r="A1" s="5" t="s">
        <v>0</v>
      </c>
    </row>
    <row r="2" spans="1:79" x14ac:dyDescent="0.25">
      <c r="A2" s="5" t="s">
        <v>64</v>
      </c>
    </row>
    <row r="4" spans="1:79" x14ac:dyDescent="0.25">
      <c r="A4" s="1"/>
      <c r="B4" s="1"/>
      <c r="C4" s="2"/>
      <c r="D4" s="2"/>
      <c r="E4" s="2" t="s">
        <v>22</v>
      </c>
      <c r="F4" s="2"/>
      <c r="G4" s="2"/>
      <c r="I4" s="2"/>
      <c r="J4" s="2"/>
      <c r="K4" s="2" t="s">
        <v>5</v>
      </c>
      <c r="L4" s="2"/>
      <c r="M4" s="2"/>
      <c r="O4" s="2"/>
      <c r="P4" s="2"/>
      <c r="Q4" s="2" t="s">
        <v>42</v>
      </c>
      <c r="R4" s="2"/>
      <c r="S4" s="2"/>
      <c r="U4" s="2"/>
      <c r="V4" s="2"/>
      <c r="W4" s="2" t="s">
        <v>43</v>
      </c>
      <c r="X4" s="2"/>
      <c r="Y4" s="2"/>
      <c r="AA4" s="2"/>
      <c r="AB4" s="2"/>
      <c r="AC4" s="2" t="s">
        <v>44</v>
      </c>
      <c r="AD4" s="2"/>
      <c r="AE4" s="2"/>
      <c r="AG4" s="2"/>
      <c r="AH4" s="2"/>
      <c r="AI4" s="2" t="s">
        <v>45</v>
      </c>
      <c r="AJ4" s="2"/>
      <c r="AK4" s="2"/>
      <c r="AM4" s="2"/>
      <c r="AN4" s="2"/>
      <c r="AO4" s="2" t="s">
        <v>46</v>
      </c>
      <c r="AP4" s="2"/>
      <c r="AQ4" s="2"/>
      <c r="AS4" s="2"/>
      <c r="AT4" s="2"/>
      <c r="AU4" s="2" t="s">
        <v>47</v>
      </c>
      <c r="AV4" s="2"/>
      <c r="AW4" s="2"/>
      <c r="AY4" s="2"/>
      <c r="AZ4" s="2"/>
      <c r="BA4" s="2" t="s">
        <v>48</v>
      </c>
      <c r="BB4" s="2"/>
      <c r="BC4" s="2"/>
      <c r="BE4" s="2"/>
      <c r="BF4" s="2"/>
      <c r="BG4" s="2" t="s">
        <v>49</v>
      </c>
      <c r="BH4" s="2"/>
      <c r="BI4" s="2"/>
      <c r="BK4" s="2"/>
      <c r="BL4" s="2"/>
      <c r="BM4" s="2" t="s">
        <v>50</v>
      </c>
      <c r="BN4" s="2"/>
      <c r="BO4" s="2"/>
      <c r="BQ4" s="2"/>
      <c r="BR4" s="2"/>
      <c r="BS4" s="2" t="s">
        <v>51</v>
      </c>
      <c r="BT4" s="2"/>
      <c r="BU4" s="2"/>
      <c r="BW4" s="2"/>
      <c r="BX4" s="2"/>
      <c r="BY4" s="2" t="s">
        <v>22</v>
      </c>
      <c r="BZ4" s="2"/>
      <c r="CA4" s="2"/>
    </row>
    <row r="5" spans="1:79" x14ac:dyDescent="0.25">
      <c r="A5" s="2" t="s">
        <v>1</v>
      </c>
      <c r="B5" s="1"/>
      <c r="C5" s="2" t="s">
        <v>2</v>
      </c>
      <c r="D5" s="1"/>
      <c r="E5" s="2" t="s">
        <v>3</v>
      </c>
      <c r="F5" s="1"/>
      <c r="G5" s="2" t="s">
        <v>4</v>
      </c>
      <c r="I5" s="2" t="s">
        <v>2</v>
      </c>
      <c r="J5" s="1"/>
      <c r="K5" s="2" t="s">
        <v>3</v>
      </c>
      <c r="L5" s="1"/>
      <c r="M5" s="2" t="s">
        <v>4</v>
      </c>
      <c r="O5" s="2" t="s">
        <v>2</v>
      </c>
      <c r="P5" s="1"/>
      <c r="Q5" s="2" t="s">
        <v>3</v>
      </c>
      <c r="R5" s="1"/>
      <c r="S5" s="2" t="s">
        <v>4</v>
      </c>
      <c r="U5" s="2" t="s">
        <v>2</v>
      </c>
      <c r="V5" s="1"/>
      <c r="W5" s="2" t="s">
        <v>3</v>
      </c>
      <c r="X5" s="1"/>
      <c r="Y5" s="2" t="s">
        <v>4</v>
      </c>
      <c r="AA5" s="2" t="s">
        <v>2</v>
      </c>
      <c r="AB5" s="1"/>
      <c r="AC5" s="2" t="s">
        <v>3</v>
      </c>
      <c r="AD5" s="1"/>
      <c r="AE5" s="2" t="s">
        <v>4</v>
      </c>
      <c r="AG5" s="2" t="s">
        <v>2</v>
      </c>
      <c r="AH5" s="1"/>
      <c r="AI5" s="2" t="s">
        <v>3</v>
      </c>
      <c r="AJ5" s="1"/>
      <c r="AK5" s="2" t="s">
        <v>4</v>
      </c>
      <c r="AM5" s="2" t="s">
        <v>2</v>
      </c>
      <c r="AN5" s="1"/>
      <c r="AO5" s="2" t="s">
        <v>3</v>
      </c>
      <c r="AP5" s="1"/>
      <c r="AQ5" s="2" t="s">
        <v>4</v>
      </c>
      <c r="AS5" s="2" t="s">
        <v>2</v>
      </c>
      <c r="AT5" s="1"/>
      <c r="AU5" s="2" t="s">
        <v>3</v>
      </c>
      <c r="AV5" s="1"/>
      <c r="AW5" s="2" t="s">
        <v>4</v>
      </c>
      <c r="AY5" s="2" t="s">
        <v>2</v>
      </c>
      <c r="AZ5" s="1"/>
      <c r="BA5" s="2" t="s">
        <v>3</v>
      </c>
      <c r="BB5" s="1"/>
      <c r="BC5" s="2" t="s">
        <v>4</v>
      </c>
      <c r="BE5" s="2" t="s">
        <v>2</v>
      </c>
      <c r="BF5" s="1"/>
      <c r="BG5" s="2" t="s">
        <v>3</v>
      </c>
      <c r="BH5" s="1"/>
      <c r="BI5" s="2" t="s">
        <v>4</v>
      </c>
      <c r="BK5" s="2" t="s">
        <v>2</v>
      </c>
      <c r="BL5" s="1"/>
      <c r="BM5" s="2" t="s">
        <v>3</v>
      </c>
      <c r="BN5" s="1"/>
      <c r="BO5" s="2" t="s">
        <v>4</v>
      </c>
      <c r="BQ5" s="2" t="s">
        <v>2</v>
      </c>
      <c r="BR5" s="1"/>
      <c r="BS5" s="2" t="s">
        <v>3</v>
      </c>
      <c r="BT5" s="1"/>
      <c r="BU5" s="2" t="s">
        <v>4</v>
      </c>
      <c r="BW5" s="2" t="s">
        <v>2</v>
      </c>
      <c r="BX5" s="1"/>
      <c r="BY5" s="2" t="s">
        <v>3</v>
      </c>
      <c r="BZ5" s="1"/>
      <c r="CA5" s="2" t="s">
        <v>4</v>
      </c>
    </row>
    <row r="7" spans="1:79" x14ac:dyDescent="0.25">
      <c r="A7" t="s">
        <v>6</v>
      </c>
      <c r="C7" s="24">
        <f>55-55</f>
        <v>0</v>
      </c>
      <c r="D7" s="3"/>
      <c r="E7" s="3">
        <v>1</v>
      </c>
      <c r="F7" s="3"/>
      <c r="G7" s="3">
        <f>C7*E7</f>
        <v>0</v>
      </c>
      <c r="I7" s="37">
        <f>55-55</f>
        <v>0</v>
      </c>
      <c r="J7" s="3"/>
      <c r="K7" s="3">
        <v>1</v>
      </c>
      <c r="L7" s="3"/>
      <c r="M7" s="3">
        <f>I7*K7</f>
        <v>0</v>
      </c>
      <c r="O7" s="16">
        <f>55-20</f>
        <v>35</v>
      </c>
      <c r="P7" s="3"/>
      <c r="Q7" s="3">
        <v>1</v>
      </c>
      <c r="R7" s="3"/>
      <c r="S7" s="3">
        <f>O7*Q7</f>
        <v>35</v>
      </c>
      <c r="U7" s="16">
        <f>55-20</f>
        <v>35</v>
      </c>
      <c r="V7" s="3"/>
      <c r="W7" s="3">
        <v>1</v>
      </c>
      <c r="X7" s="3"/>
      <c r="Y7" s="3">
        <f>U7*W7</f>
        <v>35</v>
      </c>
      <c r="AA7" s="16">
        <f>55-20</f>
        <v>35</v>
      </c>
      <c r="AB7" s="3"/>
      <c r="AC7" s="3">
        <v>1</v>
      </c>
      <c r="AD7" s="3"/>
      <c r="AE7" s="3">
        <f>AA7*AC7</f>
        <v>35</v>
      </c>
      <c r="AG7" s="16">
        <f>45-10</f>
        <v>35</v>
      </c>
      <c r="AH7" s="3"/>
      <c r="AI7" s="3">
        <v>1</v>
      </c>
      <c r="AJ7" s="3"/>
      <c r="AK7" s="3">
        <f>AG7*AI7</f>
        <v>35</v>
      </c>
      <c r="AM7" s="16">
        <f>45-10</f>
        <v>35</v>
      </c>
      <c r="AN7" s="3"/>
      <c r="AO7" s="3">
        <v>1</v>
      </c>
      <c r="AP7" s="3"/>
      <c r="AQ7" s="3">
        <f>AM7*AO7</f>
        <v>35</v>
      </c>
      <c r="AS7" s="16">
        <f>45-10</f>
        <v>35</v>
      </c>
      <c r="AT7" s="3"/>
      <c r="AU7" s="3">
        <v>1</v>
      </c>
      <c r="AV7" s="3"/>
      <c r="AW7" s="3">
        <f>AS7*AU7</f>
        <v>35</v>
      </c>
      <c r="AY7" s="16">
        <f>45-10</f>
        <v>35</v>
      </c>
      <c r="AZ7" s="3"/>
      <c r="BA7" s="3">
        <v>1</v>
      </c>
      <c r="BB7" s="3"/>
      <c r="BC7" s="3">
        <f>AY7*BA7</f>
        <v>35</v>
      </c>
      <c r="BE7" s="16">
        <f>45-10</f>
        <v>35</v>
      </c>
      <c r="BF7" s="3"/>
      <c r="BG7" s="3">
        <v>1</v>
      </c>
      <c r="BH7" s="3"/>
      <c r="BI7" s="3">
        <f>BE7*BG7</f>
        <v>35</v>
      </c>
      <c r="BK7" s="16">
        <f>45-10</f>
        <v>35</v>
      </c>
      <c r="BL7" s="3"/>
      <c r="BM7" s="3">
        <v>1</v>
      </c>
      <c r="BN7" s="3"/>
      <c r="BO7" s="3">
        <f>BK7*BM7</f>
        <v>35</v>
      </c>
      <c r="BQ7" s="8">
        <v>35</v>
      </c>
      <c r="BR7" s="3"/>
      <c r="BS7" s="3">
        <v>1</v>
      </c>
      <c r="BT7" s="3"/>
      <c r="BU7" s="3">
        <f>BQ7*BS7</f>
        <v>35</v>
      </c>
      <c r="BW7" s="8">
        <v>35</v>
      </c>
      <c r="BX7" s="3"/>
      <c r="BY7" s="3">
        <v>1</v>
      </c>
      <c r="BZ7" s="3"/>
      <c r="CA7" s="3">
        <f>BW7*BY7</f>
        <v>35</v>
      </c>
    </row>
    <row r="8" spans="1:79" x14ac:dyDescent="0.25">
      <c r="A8" t="s">
        <v>65</v>
      </c>
      <c r="C8" s="8"/>
      <c r="D8" s="3"/>
      <c r="E8" s="3"/>
      <c r="F8" s="3"/>
      <c r="G8" s="4">
        <v>0</v>
      </c>
      <c r="I8" s="8"/>
      <c r="J8" s="3"/>
      <c r="K8" s="3"/>
      <c r="L8" s="3"/>
      <c r="M8" s="4">
        <v>0</v>
      </c>
      <c r="O8" s="8"/>
      <c r="P8" s="3"/>
      <c r="Q8" s="3"/>
      <c r="R8" s="3"/>
      <c r="S8" s="4">
        <v>0</v>
      </c>
      <c r="U8" s="8"/>
      <c r="V8" s="3"/>
      <c r="W8" s="3"/>
      <c r="X8" s="3"/>
      <c r="Y8" s="4">
        <v>0</v>
      </c>
      <c r="AA8" s="8"/>
      <c r="AB8" s="3"/>
      <c r="AC8" s="3"/>
      <c r="AD8" s="3"/>
      <c r="AE8" s="4">
        <v>0</v>
      </c>
      <c r="AG8" s="8"/>
      <c r="AH8" s="3"/>
      <c r="AI8" s="3"/>
      <c r="AJ8" s="3"/>
      <c r="AK8" s="4">
        <v>0</v>
      </c>
      <c r="AM8" s="8"/>
      <c r="AN8" s="3"/>
      <c r="AO8" s="3"/>
      <c r="AP8" s="3"/>
      <c r="AQ8" s="4">
        <v>0</v>
      </c>
      <c r="AS8" s="20">
        <f>70-70</f>
        <v>0</v>
      </c>
      <c r="AT8" s="3"/>
      <c r="AU8" s="3">
        <v>1</v>
      </c>
      <c r="AV8" s="3"/>
      <c r="AW8" s="20">
        <f>AS8*AU8</f>
        <v>0</v>
      </c>
      <c r="AY8" s="8">
        <v>70</v>
      </c>
      <c r="AZ8" s="3"/>
      <c r="BA8" s="3">
        <v>0</v>
      </c>
      <c r="BB8" s="3"/>
      <c r="BC8" s="4">
        <f>AY8*BA8</f>
        <v>0</v>
      </c>
      <c r="BE8" s="8">
        <v>0</v>
      </c>
      <c r="BF8" s="3"/>
      <c r="BG8" s="3">
        <v>0</v>
      </c>
      <c r="BH8" s="3"/>
      <c r="BI8" s="4">
        <f>BE8*BG8</f>
        <v>0</v>
      </c>
      <c r="BK8" s="8">
        <v>0</v>
      </c>
      <c r="BL8" s="3"/>
      <c r="BM8" s="3">
        <v>0</v>
      </c>
      <c r="BN8" s="3"/>
      <c r="BO8" s="4">
        <f>BK8*BM8</f>
        <v>0</v>
      </c>
      <c r="BQ8" s="24">
        <f>70-70</f>
        <v>0</v>
      </c>
      <c r="BR8" s="3"/>
      <c r="BS8" s="3">
        <v>3</v>
      </c>
      <c r="BT8" s="3"/>
      <c r="BU8" s="20">
        <f>BQ8*BS8</f>
        <v>0</v>
      </c>
      <c r="BW8" s="35">
        <f>70-70</f>
        <v>0</v>
      </c>
      <c r="BX8" s="28"/>
      <c r="BY8" s="28">
        <v>3</v>
      </c>
      <c r="BZ8" s="28"/>
      <c r="CA8" s="29">
        <f>BW8*BY8</f>
        <v>0</v>
      </c>
    </row>
    <row r="9" spans="1:79" x14ac:dyDescent="0.25">
      <c r="A9" t="s">
        <v>66</v>
      </c>
      <c r="C9" s="8"/>
      <c r="D9" s="3"/>
      <c r="E9" s="3"/>
      <c r="F9" s="3"/>
      <c r="G9" s="3">
        <f>SUM(G7:G8)</f>
        <v>0</v>
      </c>
      <c r="I9" s="8"/>
      <c r="J9" s="3"/>
      <c r="K9" s="3"/>
      <c r="L9" s="3"/>
      <c r="M9" s="3">
        <f>SUM(M7:M8)</f>
        <v>0</v>
      </c>
      <c r="O9" s="8"/>
      <c r="P9" s="3"/>
      <c r="Q9" s="3"/>
      <c r="R9" s="3"/>
      <c r="S9" s="3">
        <f>SUM(S7:S8)</f>
        <v>35</v>
      </c>
      <c r="U9" s="8"/>
      <c r="V9" s="3"/>
      <c r="W9" s="3"/>
      <c r="X9" s="3"/>
      <c r="Y9" s="3">
        <f>SUM(Y7:Y8)</f>
        <v>35</v>
      </c>
      <c r="AA9" s="8"/>
      <c r="AB9" s="3"/>
      <c r="AC9" s="3"/>
      <c r="AD9" s="3"/>
      <c r="AE9" s="3">
        <f>SUM(AE7:AE8)</f>
        <v>35</v>
      </c>
      <c r="AG9" s="8"/>
      <c r="AH9" s="3"/>
      <c r="AI9" s="3"/>
      <c r="AJ9" s="3"/>
      <c r="AK9" s="3">
        <f>SUM(AK7:AK8)</f>
        <v>35</v>
      </c>
      <c r="AM9" s="8"/>
      <c r="AN9" s="3"/>
      <c r="AO9" s="3"/>
      <c r="AP9" s="3"/>
      <c r="AQ9" s="3">
        <f>SUM(AQ7:AQ8)</f>
        <v>35</v>
      </c>
      <c r="AS9" s="8"/>
      <c r="AT9" s="3"/>
      <c r="AU9" s="3"/>
      <c r="AV9" s="3"/>
      <c r="AW9" s="3">
        <f>SUM(AW7:AW8)</f>
        <v>35</v>
      </c>
      <c r="AY9" s="8"/>
      <c r="AZ9" s="3"/>
      <c r="BA9" s="3"/>
      <c r="BB9" s="3"/>
      <c r="BC9" s="3">
        <f>SUM(BC7:BC8)</f>
        <v>35</v>
      </c>
      <c r="BE9" s="8"/>
      <c r="BF9" s="3"/>
      <c r="BG9" s="3"/>
      <c r="BH9" s="3"/>
      <c r="BI9" s="3">
        <f>SUM(BI7:BI8)</f>
        <v>35</v>
      </c>
      <c r="BK9" s="8"/>
      <c r="BL9" s="3"/>
      <c r="BM9" s="3"/>
      <c r="BN9" s="3"/>
      <c r="BO9" s="3">
        <f>SUM(BO7:BO8)</f>
        <v>35</v>
      </c>
      <c r="BQ9" s="8"/>
      <c r="BR9" s="3"/>
      <c r="BS9" s="3"/>
      <c r="BT9" s="3"/>
      <c r="BU9" s="3">
        <f>SUM(BU7:BU8)</f>
        <v>35</v>
      </c>
      <c r="BW9" s="8"/>
      <c r="BX9" s="3"/>
      <c r="BY9" s="3"/>
      <c r="BZ9" s="3"/>
      <c r="CA9" s="3">
        <f>SUM(CA7:CA8)</f>
        <v>35</v>
      </c>
    </row>
    <row r="10" spans="1:79" ht="15" customHeight="1" x14ac:dyDescent="0.25">
      <c r="C10" s="9"/>
      <c r="I10" s="9"/>
      <c r="O10" s="9"/>
      <c r="U10" s="9"/>
      <c r="AA10" s="9"/>
      <c r="AG10" s="9"/>
      <c r="AM10" s="9"/>
      <c r="AS10" s="9"/>
      <c r="AY10" s="9"/>
      <c r="BE10" s="9"/>
      <c r="BK10" s="9"/>
      <c r="BQ10" s="9"/>
      <c r="BW10" s="9"/>
    </row>
    <row r="11" spans="1:79" x14ac:dyDescent="0.25">
      <c r="A11" t="s">
        <v>7</v>
      </c>
      <c r="C11" s="9"/>
      <c r="G11" s="19">
        <f>120-120</f>
        <v>0</v>
      </c>
      <c r="I11" s="9"/>
      <c r="O11" s="9"/>
      <c r="U11" s="9"/>
      <c r="AA11" s="9"/>
      <c r="AG11" s="9"/>
      <c r="AM11" s="9"/>
      <c r="AS11" s="9"/>
      <c r="AY11" s="9"/>
      <c r="BE11" s="9"/>
      <c r="BK11" s="9"/>
      <c r="BQ11" s="9"/>
      <c r="BW11" s="9"/>
    </row>
    <row r="12" spans="1:79" ht="15" customHeight="1" x14ac:dyDescent="0.25">
      <c r="C12" s="9"/>
      <c r="I12" s="9"/>
      <c r="O12" s="9"/>
      <c r="U12" s="9"/>
      <c r="AA12" s="9"/>
      <c r="AG12" s="9"/>
      <c r="AM12" s="9"/>
      <c r="AS12" s="9"/>
      <c r="AY12" s="9"/>
      <c r="BE12" s="9"/>
      <c r="BK12" s="9"/>
      <c r="BQ12" s="9"/>
      <c r="BW12" s="9"/>
    </row>
    <row r="13" spans="1:79" ht="15" customHeight="1" x14ac:dyDescent="0.25">
      <c r="A13" t="s">
        <v>54</v>
      </c>
      <c r="C13" s="10">
        <v>0</v>
      </c>
      <c r="E13" s="7">
        <v>0</v>
      </c>
      <c r="G13" s="3">
        <f>C13*E13</f>
        <v>0</v>
      </c>
      <c r="I13" s="10">
        <v>0</v>
      </c>
      <c r="K13" s="7">
        <v>0</v>
      </c>
      <c r="M13" s="12">
        <f>I13*K13</f>
        <v>0</v>
      </c>
      <c r="O13" s="10"/>
      <c r="Q13" s="7"/>
      <c r="S13" s="12">
        <f>O13*Q13</f>
        <v>0</v>
      </c>
      <c r="U13" s="10">
        <v>6</v>
      </c>
      <c r="W13" s="7">
        <v>1</v>
      </c>
      <c r="Y13" s="12">
        <f>U13*W13</f>
        <v>6</v>
      </c>
      <c r="AA13" s="10">
        <v>6</v>
      </c>
      <c r="AC13" s="7">
        <v>0</v>
      </c>
      <c r="AE13" s="12">
        <f>AA13*AC13</f>
        <v>0</v>
      </c>
      <c r="AG13" s="10">
        <v>6</v>
      </c>
      <c r="AI13" s="7">
        <v>1</v>
      </c>
      <c r="AK13" s="12">
        <f>AG13*AI13</f>
        <v>6</v>
      </c>
      <c r="AM13" s="10">
        <v>6</v>
      </c>
      <c r="AO13" s="7">
        <v>0</v>
      </c>
      <c r="AQ13" s="12">
        <f>AM13*AO13</f>
        <v>0</v>
      </c>
      <c r="AS13" s="10">
        <v>6</v>
      </c>
      <c r="AU13" s="7">
        <v>0</v>
      </c>
      <c r="AW13" s="12">
        <f>AS13*AU13</f>
        <v>0</v>
      </c>
      <c r="AY13" s="10">
        <v>6</v>
      </c>
      <c r="BA13" s="7">
        <v>0</v>
      </c>
      <c r="BC13" s="12">
        <f>AY13*BA13</f>
        <v>0</v>
      </c>
      <c r="BE13" s="10">
        <v>6</v>
      </c>
      <c r="BG13" s="7">
        <v>0</v>
      </c>
      <c r="BI13" s="12">
        <f>BE13*BG13</f>
        <v>0</v>
      </c>
      <c r="BK13" s="10">
        <v>6</v>
      </c>
      <c r="BM13" s="7">
        <v>0</v>
      </c>
      <c r="BO13" s="12">
        <f>BK13*BM13</f>
        <v>0</v>
      </c>
      <c r="BQ13" s="10">
        <v>6</v>
      </c>
      <c r="BS13" s="7">
        <v>0</v>
      </c>
      <c r="BU13" s="12">
        <f>BQ13*BS13</f>
        <v>0</v>
      </c>
      <c r="BW13" s="10">
        <v>6</v>
      </c>
      <c r="BY13" s="7">
        <v>0</v>
      </c>
      <c r="CA13" s="12">
        <f>BW13*BY13</f>
        <v>0</v>
      </c>
    </row>
    <row r="14" spans="1:79" ht="15" customHeight="1" x14ac:dyDescent="0.25">
      <c r="C14" s="9"/>
      <c r="I14" s="9"/>
      <c r="O14" s="9"/>
      <c r="U14" s="9"/>
      <c r="AA14" s="9"/>
      <c r="AG14" s="9"/>
      <c r="AM14" s="9"/>
      <c r="AS14" s="9"/>
      <c r="AY14" s="9"/>
      <c r="BE14" s="9"/>
      <c r="BK14" s="9"/>
      <c r="BQ14" s="9"/>
      <c r="BW14" s="9"/>
    </row>
    <row r="15" spans="1:79" x14ac:dyDescent="0.25">
      <c r="A15" t="s">
        <v>23</v>
      </c>
      <c r="C15" s="9"/>
      <c r="G15" s="3">
        <v>0</v>
      </c>
      <c r="I15" s="9"/>
      <c r="M15" s="21">
        <f>130-65</f>
        <v>65</v>
      </c>
      <c r="O15" s="9"/>
      <c r="S15" s="21">
        <f>130-65</f>
        <v>65</v>
      </c>
      <c r="U15" s="9"/>
      <c r="Y15" s="21">
        <f>130-65</f>
        <v>65</v>
      </c>
      <c r="AA15" s="9"/>
      <c r="AE15" s="21">
        <f>130-65</f>
        <v>65</v>
      </c>
      <c r="AG15" s="9"/>
      <c r="AK15" s="21">
        <f>130-65</f>
        <v>65</v>
      </c>
      <c r="AM15" s="9"/>
      <c r="AQ15" s="21">
        <f>130-65</f>
        <v>65</v>
      </c>
      <c r="AS15" s="9"/>
      <c r="AW15" s="21">
        <f>130-65</f>
        <v>65</v>
      </c>
      <c r="AY15" s="9"/>
      <c r="BC15" s="21">
        <f>130-65</f>
        <v>65</v>
      </c>
      <c r="BE15" s="9"/>
      <c r="BI15" s="21">
        <f>130-65</f>
        <v>65</v>
      </c>
      <c r="BK15" s="9"/>
      <c r="BO15" s="28">
        <v>65</v>
      </c>
      <c r="BQ15" s="9"/>
      <c r="BU15" s="3">
        <v>65</v>
      </c>
      <c r="BW15" s="9"/>
      <c r="CA15" s="3">
        <v>65</v>
      </c>
    </row>
    <row r="16" spans="1:79" x14ac:dyDescent="0.25">
      <c r="A16" t="s">
        <v>24</v>
      </c>
      <c r="C16" s="9">
        <v>0</v>
      </c>
      <c r="E16" s="7">
        <v>0</v>
      </c>
      <c r="G16" s="11">
        <f>C16*E16</f>
        <v>0</v>
      </c>
      <c r="H16" s="13"/>
      <c r="I16" s="14">
        <v>0.18</v>
      </c>
      <c r="J16" s="13"/>
      <c r="K16" s="15">
        <v>97</v>
      </c>
      <c r="L16" s="13"/>
      <c r="M16" s="11">
        <f>I16*K16</f>
        <v>17.46</v>
      </c>
      <c r="N16" s="13"/>
      <c r="O16" s="14">
        <v>0.18</v>
      </c>
      <c r="P16" s="13"/>
      <c r="Q16" s="15">
        <v>74</v>
      </c>
      <c r="R16" s="13"/>
      <c r="S16" s="11">
        <f>O16*Q16</f>
        <v>13.32</v>
      </c>
      <c r="T16" s="13"/>
      <c r="U16" s="14">
        <v>0.18</v>
      </c>
      <c r="V16" s="13"/>
      <c r="W16" s="15">
        <v>106</v>
      </c>
      <c r="X16" s="13"/>
      <c r="Y16" s="11">
        <f>U16*W16</f>
        <v>19.079999999999998</v>
      </c>
      <c r="Z16" s="13"/>
      <c r="AA16" s="14">
        <v>0.18</v>
      </c>
      <c r="AB16" s="13"/>
      <c r="AC16" s="15">
        <v>112</v>
      </c>
      <c r="AD16" s="13"/>
      <c r="AE16" s="11">
        <f>AA16*AC16</f>
        <v>20.16</v>
      </c>
      <c r="AF16" s="13"/>
      <c r="AG16" s="14">
        <v>0.18</v>
      </c>
      <c r="AH16" s="13"/>
      <c r="AI16" s="15">
        <v>84</v>
      </c>
      <c r="AJ16" s="13"/>
      <c r="AK16" s="11">
        <f>AG16*AI16</f>
        <v>15.12</v>
      </c>
      <c r="AM16" s="14">
        <v>0.18</v>
      </c>
      <c r="AN16" s="13"/>
      <c r="AO16" s="15">
        <v>95</v>
      </c>
      <c r="AP16" s="13"/>
      <c r="AQ16" s="11">
        <f>AM16*AO16</f>
        <v>17.099999999999998</v>
      </c>
      <c r="AS16" s="14">
        <v>0.18</v>
      </c>
      <c r="AT16" s="13"/>
      <c r="AU16" s="15">
        <v>107</v>
      </c>
      <c r="AV16" s="13"/>
      <c r="AW16" s="11">
        <f>AS16*AU16</f>
        <v>19.259999999999998</v>
      </c>
      <c r="AY16" s="14">
        <v>0.18</v>
      </c>
      <c r="AZ16" s="13"/>
      <c r="BA16" s="15">
        <v>83</v>
      </c>
      <c r="BB16" s="13"/>
      <c r="BC16" s="11">
        <f>AY16*BA16</f>
        <v>14.94</v>
      </c>
      <c r="BE16" s="14">
        <v>0.18</v>
      </c>
      <c r="BF16" s="13"/>
      <c r="BG16" s="15">
        <v>80</v>
      </c>
      <c r="BH16" s="13"/>
      <c r="BI16" s="11">
        <f>BE16*BG16</f>
        <v>14.399999999999999</v>
      </c>
      <c r="BK16" s="14">
        <v>0.18</v>
      </c>
      <c r="BL16" s="13"/>
      <c r="BM16" s="15">
        <v>122</v>
      </c>
      <c r="BN16" s="13"/>
      <c r="BO16" s="11">
        <f>BK16*BM16</f>
        <v>21.96</v>
      </c>
      <c r="BQ16" s="14">
        <v>0.18</v>
      </c>
      <c r="BR16" s="13"/>
      <c r="BS16" s="15">
        <v>93</v>
      </c>
      <c r="BT16" s="13"/>
      <c r="BU16" s="11">
        <f>BQ16*BS16</f>
        <v>16.739999999999998</v>
      </c>
      <c r="BW16" s="14">
        <v>0.18</v>
      </c>
      <c r="BX16" s="13"/>
      <c r="BY16" s="15">
        <v>84</v>
      </c>
      <c r="BZ16" s="13"/>
      <c r="CA16" s="11">
        <f>BW16*BY16</f>
        <v>15.12</v>
      </c>
    </row>
    <row r="17" spans="1:79" x14ac:dyDescent="0.25">
      <c r="A17" t="s">
        <v>56</v>
      </c>
      <c r="C17" s="9"/>
      <c r="E17" s="7"/>
      <c r="G17" s="4">
        <v>0</v>
      </c>
      <c r="I17" s="9"/>
      <c r="K17" s="7"/>
      <c r="M17" s="4">
        <v>0</v>
      </c>
      <c r="O17" s="9"/>
      <c r="Q17" s="7"/>
      <c r="S17" s="4">
        <v>0</v>
      </c>
      <c r="U17" s="9"/>
      <c r="W17" s="7"/>
      <c r="Y17" s="4">
        <v>0</v>
      </c>
      <c r="AA17" s="9"/>
      <c r="AC17" s="7"/>
      <c r="AE17" s="4">
        <v>0</v>
      </c>
      <c r="AG17" s="9"/>
      <c r="AI17" s="7"/>
      <c r="AK17" s="20">
        <f>126-126</f>
        <v>0</v>
      </c>
      <c r="AM17" s="9"/>
      <c r="AO17" s="7"/>
      <c r="AQ17" s="20">
        <f>126-126</f>
        <v>0</v>
      </c>
      <c r="AS17" s="9"/>
      <c r="AU17" s="7"/>
      <c r="AW17" s="20">
        <f>126-126</f>
        <v>0</v>
      </c>
      <c r="AY17" s="9"/>
      <c r="BA17" s="7"/>
      <c r="BC17" s="20">
        <f>126-126</f>
        <v>0</v>
      </c>
      <c r="BE17" s="9"/>
      <c r="BG17" s="7"/>
      <c r="BI17" s="20">
        <f>126-126</f>
        <v>0</v>
      </c>
      <c r="BK17" s="9"/>
      <c r="BM17" s="7"/>
      <c r="BO17" s="29">
        <v>0</v>
      </c>
      <c r="BQ17" s="9"/>
      <c r="BS17" s="7"/>
      <c r="BU17" s="4">
        <v>0</v>
      </c>
      <c r="BW17" s="9"/>
      <c r="BY17" s="7"/>
      <c r="CA17" s="4">
        <v>0</v>
      </c>
    </row>
    <row r="18" spans="1:79" x14ac:dyDescent="0.25">
      <c r="A18" t="s">
        <v>25</v>
      </c>
      <c r="C18" s="9"/>
      <c r="E18" s="7"/>
      <c r="G18" s="3">
        <f>SUM(G15:G17)</f>
        <v>0</v>
      </c>
      <c r="I18" s="9"/>
      <c r="K18" s="7"/>
      <c r="M18" s="3">
        <f>SUM(M15:M17)</f>
        <v>82.460000000000008</v>
      </c>
      <c r="O18" s="9"/>
      <c r="Q18" s="7"/>
      <c r="S18" s="3">
        <f>SUM(S15:S17)</f>
        <v>78.319999999999993</v>
      </c>
      <c r="U18" s="9"/>
      <c r="W18" s="7"/>
      <c r="Y18" s="3">
        <f>SUM(Y15:Y17)</f>
        <v>84.08</v>
      </c>
      <c r="AA18" s="9"/>
      <c r="AC18" s="7"/>
      <c r="AE18" s="3">
        <f>SUM(AE15:AE17)</f>
        <v>85.16</v>
      </c>
      <c r="AG18" s="9"/>
      <c r="AI18" s="7"/>
      <c r="AK18" s="3">
        <f>SUM(AK15:AK17)</f>
        <v>80.12</v>
      </c>
      <c r="AM18" s="9"/>
      <c r="AO18" s="7"/>
      <c r="AQ18" s="3">
        <f>SUM(AQ15:AQ17)</f>
        <v>82.1</v>
      </c>
      <c r="AS18" s="9"/>
      <c r="AU18" s="7"/>
      <c r="AW18" s="3">
        <f>SUM(AW15:AW17)</f>
        <v>84.259999999999991</v>
      </c>
      <c r="AY18" s="9"/>
      <c r="BA18" s="7"/>
      <c r="BC18" s="3">
        <f>SUM(BC15:BC17)</f>
        <v>79.94</v>
      </c>
      <c r="BE18" s="9"/>
      <c r="BG18" s="7"/>
      <c r="BI18" s="3">
        <f>SUM(BI15:BI17)</f>
        <v>79.400000000000006</v>
      </c>
      <c r="BK18" s="9"/>
      <c r="BM18" s="7"/>
      <c r="BO18" s="3">
        <f>SUM(BO15:BO17)</f>
        <v>86.960000000000008</v>
      </c>
      <c r="BQ18" s="9"/>
      <c r="BS18" s="7"/>
      <c r="BU18" s="3">
        <f>SUM(BU15:BU17)</f>
        <v>81.739999999999995</v>
      </c>
      <c r="BW18" s="9"/>
      <c r="BY18" s="7"/>
      <c r="CA18" s="3">
        <f>SUM(CA15:CA17)</f>
        <v>80.12</v>
      </c>
    </row>
    <row r="19" spans="1:79" ht="15" customHeight="1" x14ac:dyDescent="0.25">
      <c r="C19" s="9"/>
      <c r="E19" s="7"/>
      <c r="G19" s="3"/>
      <c r="I19" s="9"/>
      <c r="K19" s="7"/>
      <c r="M19" s="3"/>
      <c r="O19" s="9"/>
      <c r="Q19" s="7"/>
      <c r="S19" s="3"/>
      <c r="U19" s="9"/>
      <c r="W19" s="7"/>
      <c r="Y19" s="3"/>
      <c r="AA19" s="9"/>
      <c r="AC19" s="7"/>
      <c r="AE19" s="3"/>
      <c r="AG19" s="9"/>
      <c r="AI19" s="7"/>
      <c r="AK19" s="3"/>
      <c r="AM19" s="9"/>
      <c r="AO19" s="7"/>
      <c r="AQ19" s="3"/>
      <c r="AS19" s="9"/>
      <c r="AU19" s="7"/>
      <c r="AW19" s="3"/>
      <c r="AY19" s="9"/>
      <c r="BA19" s="7"/>
      <c r="BC19" s="3"/>
      <c r="BE19" s="9"/>
      <c r="BG19" s="7"/>
      <c r="BI19" s="3"/>
      <c r="BK19" s="9"/>
      <c r="BM19" s="7"/>
      <c r="BO19" s="3"/>
      <c r="BQ19" s="9"/>
      <c r="BS19" s="7"/>
      <c r="BU19" s="3"/>
      <c r="BW19" s="9"/>
      <c r="BY19" s="7"/>
      <c r="CA19" s="3"/>
    </row>
    <row r="20" spans="1:79" x14ac:dyDescent="0.25">
      <c r="A20" t="s">
        <v>27</v>
      </c>
      <c r="C20" s="9"/>
      <c r="E20" s="7"/>
      <c r="G20" s="3">
        <v>0</v>
      </c>
      <c r="I20" s="9"/>
      <c r="K20" s="7"/>
      <c r="M20" s="21">
        <f>65-33</f>
        <v>32</v>
      </c>
      <c r="O20" s="9"/>
      <c r="Q20" s="7"/>
      <c r="S20" s="21">
        <f>65-33</f>
        <v>32</v>
      </c>
      <c r="U20" s="9"/>
      <c r="W20" s="7"/>
      <c r="Y20" s="21">
        <f>65-33</f>
        <v>32</v>
      </c>
      <c r="AA20" s="9"/>
      <c r="AC20" s="7"/>
      <c r="AE20" s="21">
        <f>65-33</f>
        <v>32</v>
      </c>
      <c r="AG20" s="9"/>
      <c r="AI20" s="7"/>
      <c r="AK20" s="3">
        <v>32</v>
      </c>
      <c r="AM20" s="9"/>
      <c r="AO20" s="7"/>
      <c r="AQ20" s="3">
        <v>32</v>
      </c>
      <c r="AS20" s="9"/>
      <c r="AU20" s="7"/>
      <c r="AW20" s="3">
        <v>32</v>
      </c>
      <c r="AY20" s="9"/>
      <c r="BA20" s="7"/>
      <c r="BC20" s="3">
        <v>32</v>
      </c>
      <c r="BE20" s="9"/>
      <c r="BG20" s="7"/>
      <c r="BI20" s="3">
        <v>32</v>
      </c>
      <c r="BK20" s="9"/>
      <c r="BM20" s="7"/>
      <c r="BO20" s="3">
        <v>32</v>
      </c>
      <c r="BQ20" s="9"/>
      <c r="BS20" s="7"/>
      <c r="BU20" s="3">
        <v>32</v>
      </c>
      <c r="BW20" s="9"/>
      <c r="BY20" s="7"/>
      <c r="CA20" s="3">
        <v>32</v>
      </c>
    </row>
    <row r="21" spans="1:79" x14ac:dyDescent="0.25">
      <c r="A21" t="s">
        <v>26</v>
      </c>
      <c r="C21" s="10">
        <v>0</v>
      </c>
      <c r="E21" s="7">
        <v>0</v>
      </c>
      <c r="G21" s="3">
        <f>C21*E21</f>
        <v>0</v>
      </c>
      <c r="I21" s="10">
        <v>2.8400000000000002E-2</v>
      </c>
      <c r="K21" s="7">
        <v>97</v>
      </c>
      <c r="M21" s="3">
        <f>I21*K21</f>
        <v>2.7548000000000004</v>
      </c>
      <c r="O21" s="10">
        <v>2.8400000000000002E-2</v>
      </c>
      <c r="Q21" s="7">
        <v>74</v>
      </c>
      <c r="S21" s="3">
        <f>O21*Q21</f>
        <v>2.1015999999999999</v>
      </c>
      <c r="U21" s="10">
        <v>2.8400000000000002E-2</v>
      </c>
      <c r="W21" s="7">
        <v>106</v>
      </c>
      <c r="Y21" s="3">
        <f>U21*W21</f>
        <v>3.0104000000000002</v>
      </c>
      <c r="AA21" s="10">
        <v>2.8400000000000002E-2</v>
      </c>
      <c r="AC21" s="7">
        <v>112</v>
      </c>
      <c r="AE21" s="3">
        <f>AA21*AC21</f>
        <v>3.1808000000000001</v>
      </c>
      <c r="AG21" s="10">
        <v>2.8400000000000002E-2</v>
      </c>
      <c r="AI21" s="7">
        <v>84</v>
      </c>
      <c r="AK21" s="3">
        <f>AG21*AI21</f>
        <v>2.3856000000000002</v>
      </c>
      <c r="AM21" s="10">
        <v>2.8400000000000002E-2</v>
      </c>
      <c r="AO21" s="7">
        <v>95</v>
      </c>
      <c r="AQ21" s="3">
        <f>AM21*AO21</f>
        <v>2.698</v>
      </c>
      <c r="AS21" s="10">
        <v>2.8400000000000002E-2</v>
      </c>
      <c r="AU21" s="7">
        <v>107</v>
      </c>
      <c r="AW21" s="3">
        <f>AS21*AU21</f>
        <v>3.0388000000000002</v>
      </c>
      <c r="AY21" s="10">
        <v>2.8400000000000002E-2</v>
      </c>
      <c r="BA21" s="7">
        <v>83</v>
      </c>
      <c r="BC21" s="3">
        <f>AY21*BA21</f>
        <v>2.3572000000000002</v>
      </c>
      <c r="BE21" s="10">
        <v>2.8400000000000002E-2</v>
      </c>
      <c r="BG21" s="7">
        <v>80</v>
      </c>
      <c r="BI21" s="3">
        <f>BE21*BG21</f>
        <v>2.2720000000000002</v>
      </c>
      <c r="BK21" s="10">
        <v>2.8400000000000002E-2</v>
      </c>
      <c r="BM21" s="7">
        <v>122</v>
      </c>
      <c r="BO21" s="3">
        <f>BK21*BM21</f>
        <v>3.4648000000000003</v>
      </c>
      <c r="BQ21" s="10">
        <v>2.8400000000000002E-2</v>
      </c>
      <c r="BS21" s="7">
        <v>93</v>
      </c>
      <c r="BU21" s="3">
        <f>BQ21*BS21</f>
        <v>2.6412</v>
      </c>
      <c r="BW21" s="10">
        <v>2.8400000000000002E-2</v>
      </c>
      <c r="BY21" s="7">
        <v>84</v>
      </c>
      <c r="CA21" s="3">
        <f>BW21*BY21</f>
        <v>2.3856000000000002</v>
      </c>
    </row>
    <row r="22" spans="1:79" x14ac:dyDescent="0.25">
      <c r="A22" t="s">
        <v>28</v>
      </c>
      <c r="C22" s="10">
        <v>0</v>
      </c>
      <c r="E22" s="7">
        <v>0</v>
      </c>
      <c r="G22" s="11">
        <f>C22*E22</f>
        <v>0</v>
      </c>
      <c r="I22" s="10">
        <v>2.0999999999999999E-3</v>
      </c>
      <c r="K22" s="7">
        <v>8148</v>
      </c>
      <c r="M22" s="11">
        <f>I22*K22</f>
        <v>17.110799999999998</v>
      </c>
      <c r="O22" s="10">
        <v>2.0999999999999999E-3</v>
      </c>
      <c r="Q22" s="7">
        <v>6216</v>
      </c>
      <c r="S22" s="11">
        <f>O22*Q22</f>
        <v>13.053599999999999</v>
      </c>
      <c r="U22" s="10">
        <v>2.0999999999999999E-3</v>
      </c>
      <c r="W22" s="7">
        <v>8904</v>
      </c>
      <c r="Y22" s="11">
        <f>U22*W22</f>
        <v>18.698399999999999</v>
      </c>
      <c r="AA22" s="10">
        <v>2.0999999999999999E-3</v>
      </c>
      <c r="AC22" s="7">
        <v>9408</v>
      </c>
      <c r="AE22" s="11">
        <f>AA22*AC22</f>
        <v>19.756799999999998</v>
      </c>
      <c r="AG22" s="10">
        <v>2.0999999999999999E-3</v>
      </c>
      <c r="AI22" s="7">
        <v>7056</v>
      </c>
      <c r="AK22" s="11">
        <f>AG22*AI22</f>
        <v>14.817599999999999</v>
      </c>
      <c r="AM22" s="10">
        <v>2.0999999999999999E-3</v>
      </c>
      <c r="AO22" s="7">
        <v>7980</v>
      </c>
      <c r="AQ22" s="11">
        <f>AM22*AO22</f>
        <v>16.757999999999999</v>
      </c>
      <c r="AS22" s="10">
        <v>2.0999999999999999E-3</v>
      </c>
      <c r="AU22" s="7">
        <v>8988</v>
      </c>
      <c r="AW22" s="11">
        <f>AS22*AU22</f>
        <v>18.8748</v>
      </c>
      <c r="AY22" s="10">
        <v>2.0999999999999999E-3</v>
      </c>
      <c r="BA22" s="7">
        <v>6972</v>
      </c>
      <c r="BC22" s="11">
        <f>AY22*BA22</f>
        <v>14.6412</v>
      </c>
      <c r="BE22" s="10">
        <v>2.0999999999999999E-3</v>
      </c>
      <c r="BG22" s="7">
        <v>6720</v>
      </c>
      <c r="BI22" s="11">
        <f>BE22*BG22</f>
        <v>14.111999999999998</v>
      </c>
      <c r="BK22" s="10">
        <v>2.0999999999999999E-3</v>
      </c>
      <c r="BM22" s="7">
        <v>10248</v>
      </c>
      <c r="BO22" s="11">
        <f>BK22*BM22</f>
        <v>21.520799999999998</v>
      </c>
      <c r="BQ22" s="10">
        <v>2.0999999999999999E-3</v>
      </c>
      <c r="BS22" s="7">
        <v>7812</v>
      </c>
      <c r="BU22" s="11">
        <f>BQ22*BS22</f>
        <v>16.405200000000001</v>
      </c>
      <c r="BW22" s="10">
        <v>2.0999999999999999E-3</v>
      </c>
      <c r="BY22" s="7">
        <v>7056</v>
      </c>
      <c r="CA22" s="11">
        <f>BW22*BY22</f>
        <v>14.817599999999999</v>
      </c>
    </row>
    <row r="23" spans="1:79" x14ac:dyDescent="0.25">
      <c r="A23" t="s">
        <v>71</v>
      </c>
      <c r="C23" s="10"/>
      <c r="E23" s="7"/>
      <c r="G23" s="4">
        <v>0</v>
      </c>
      <c r="I23" s="10"/>
      <c r="K23" s="7"/>
      <c r="M23" s="4">
        <v>0</v>
      </c>
      <c r="O23" s="10"/>
      <c r="Q23" s="7"/>
      <c r="S23" s="4">
        <v>0</v>
      </c>
      <c r="U23" s="10"/>
      <c r="W23" s="7"/>
      <c r="Y23" s="4">
        <v>0</v>
      </c>
      <c r="AA23" s="10"/>
      <c r="AC23" s="7"/>
      <c r="AE23" s="4">
        <v>0</v>
      </c>
      <c r="AG23" s="10"/>
      <c r="AI23" s="7"/>
      <c r="AK23" s="4">
        <v>0</v>
      </c>
      <c r="AM23" s="10"/>
      <c r="AO23" s="7"/>
      <c r="AQ23" s="4">
        <v>0</v>
      </c>
      <c r="AS23" s="10"/>
      <c r="AU23" s="7"/>
      <c r="AW23" s="4">
        <v>0</v>
      </c>
      <c r="AY23" s="10"/>
      <c r="BA23" s="7"/>
      <c r="BC23" s="4">
        <v>0</v>
      </c>
      <c r="BE23" s="10">
        <v>1.25</v>
      </c>
      <c r="BG23" s="7">
        <v>1</v>
      </c>
      <c r="BI23" s="4">
        <f>BE23*BG23</f>
        <v>1.25</v>
      </c>
      <c r="BK23" s="10">
        <v>1.25</v>
      </c>
      <c r="BM23" s="7">
        <v>0</v>
      </c>
      <c r="BO23" s="4">
        <f>BK23*BM23</f>
        <v>0</v>
      </c>
      <c r="BQ23" s="10">
        <v>1.25</v>
      </c>
      <c r="BS23" s="7"/>
      <c r="BU23" s="4">
        <f>BQ23*BS23</f>
        <v>0</v>
      </c>
      <c r="BW23" s="10">
        <v>1.25</v>
      </c>
      <c r="BY23" s="7"/>
      <c r="CA23" s="4">
        <f>BW23*BY23</f>
        <v>0</v>
      </c>
    </row>
    <row r="24" spans="1:79" x14ac:dyDescent="0.25">
      <c r="A24" t="s">
        <v>29</v>
      </c>
      <c r="C24" s="9"/>
      <c r="E24" s="7"/>
      <c r="G24" s="3">
        <f>SUM(G20:G23)</f>
        <v>0</v>
      </c>
      <c r="I24" s="9"/>
      <c r="K24" s="7"/>
      <c r="M24" s="3">
        <f>SUM(M20:M23)</f>
        <v>51.865600000000001</v>
      </c>
      <c r="O24" s="9"/>
      <c r="Q24" s="7"/>
      <c r="S24" s="3">
        <f>SUM(S20:S23)</f>
        <v>47.155199999999994</v>
      </c>
      <c r="U24" s="9"/>
      <c r="W24" s="7"/>
      <c r="Y24" s="3">
        <f>SUM(Y20:Y23)</f>
        <v>53.708799999999997</v>
      </c>
      <c r="AA24" s="9"/>
      <c r="AC24" s="7"/>
      <c r="AE24" s="3">
        <f>SUM(AE20:AE23)</f>
        <v>54.937599999999996</v>
      </c>
      <c r="AG24" s="9"/>
      <c r="AI24" s="7"/>
      <c r="AK24" s="3">
        <f>SUM(AK20:AK23)</f>
        <v>49.203199999999995</v>
      </c>
      <c r="AM24" s="9"/>
      <c r="AO24" s="7"/>
      <c r="AQ24" s="3">
        <f>SUM(AQ20:AQ23)</f>
        <v>51.456000000000003</v>
      </c>
      <c r="AS24" s="9"/>
      <c r="AU24" s="7"/>
      <c r="AW24" s="3">
        <f>SUM(AW20:AW23)</f>
        <v>53.913600000000002</v>
      </c>
      <c r="AY24" s="9"/>
      <c r="BA24" s="7"/>
      <c r="BC24" s="3">
        <f>SUM(BC20:BC23)</f>
        <v>48.998399999999997</v>
      </c>
      <c r="BE24" s="9"/>
      <c r="BG24" s="7"/>
      <c r="BI24" s="3">
        <f>SUM(BI20:BI23)</f>
        <v>49.634</v>
      </c>
      <c r="BK24" s="9"/>
      <c r="BM24" s="7"/>
      <c r="BO24" s="3">
        <f>SUM(BO20:BO23)</f>
        <v>56.985599999999991</v>
      </c>
      <c r="BQ24" s="9"/>
      <c r="BS24" s="7"/>
      <c r="BU24" s="3">
        <f>SUM(BU20:BU23)</f>
        <v>51.046399999999998</v>
      </c>
      <c r="BW24" s="9"/>
      <c r="BY24" s="7"/>
      <c r="CA24" s="3">
        <f>SUM(CA20:CA23)</f>
        <v>49.203199999999995</v>
      </c>
    </row>
    <row r="25" spans="1:79" ht="15" customHeight="1" x14ac:dyDescent="0.25">
      <c r="C25" s="9"/>
      <c r="E25" s="7"/>
      <c r="G25" s="3"/>
      <c r="I25" s="9"/>
      <c r="K25" s="7"/>
      <c r="M25" s="3"/>
      <c r="O25" s="9"/>
      <c r="Q25" s="7"/>
      <c r="S25" s="3"/>
      <c r="U25" s="9"/>
      <c r="W25" s="7"/>
      <c r="Y25" s="3"/>
      <c r="AA25" s="9"/>
      <c r="AC25" s="7"/>
      <c r="AE25" s="3"/>
      <c r="AG25" s="9"/>
      <c r="AI25" s="7"/>
      <c r="AK25" s="3"/>
      <c r="AM25" s="9"/>
      <c r="AO25" s="7"/>
      <c r="AQ25" s="3"/>
      <c r="AS25" s="9"/>
      <c r="AU25" s="7"/>
      <c r="AW25" s="3"/>
      <c r="AY25" s="9"/>
      <c r="BA25" s="7"/>
      <c r="BC25" s="3"/>
      <c r="BE25" s="9"/>
      <c r="BG25" s="7"/>
      <c r="BI25" s="3"/>
      <c r="BK25" s="9"/>
      <c r="BM25" s="7"/>
      <c r="BO25" s="3"/>
      <c r="BQ25" s="9"/>
      <c r="BS25" s="7"/>
      <c r="BU25" s="3"/>
      <c r="BW25" s="9"/>
      <c r="BY25" s="7"/>
      <c r="CA25" s="3"/>
    </row>
    <row r="26" spans="1:79" x14ac:dyDescent="0.25">
      <c r="A26" t="s">
        <v>30</v>
      </c>
      <c r="C26" s="9"/>
      <c r="E26" s="7"/>
      <c r="G26" s="3">
        <v>0</v>
      </c>
      <c r="I26" s="9"/>
      <c r="K26" s="7"/>
      <c r="M26" s="21">
        <f>120-60</f>
        <v>60</v>
      </c>
      <c r="O26" s="9"/>
      <c r="Q26" s="7"/>
      <c r="S26" s="21">
        <f>120-60</f>
        <v>60</v>
      </c>
      <c r="U26" s="9"/>
      <c r="W26" s="7"/>
      <c r="Y26" s="21">
        <f>120-60</f>
        <v>60</v>
      </c>
      <c r="AA26" s="9"/>
      <c r="AC26" s="7"/>
      <c r="AE26" s="21">
        <f>120-60</f>
        <v>60</v>
      </c>
      <c r="AG26" s="9"/>
      <c r="AI26" s="7"/>
      <c r="AK26" s="3">
        <v>60</v>
      </c>
      <c r="AM26" s="9"/>
      <c r="AO26" s="7"/>
      <c r="AQ26" s="3">
        <v>60</v>
      </c>
      <c r="AS26" s="9"/>
      <c r="AU26" s="7"/>
      <c r="AW26" s="3">
        <v>60</v>
      </c>
      <c r="AY26" s="9"/>
      <c r="BA26" s="7"/>
      <c r="BC26" s="3">
        <v>60</v>
      </c>
      <c r="BE26" s="9"/>
      <c r="BG26" s="7"/>
      <c r="BI26" s="3">
        <v>60</v>
      </c>
      <c r="BK26" s="9"/>
      <c r="BM26" s="7"/>
      <c r="BO26" s="3">
        <v>60</v>
      </c>
      <c r="BQ26" s="9"/>
      <c r="BS26" s="7"/>
      <c r="BU26" s="3">
        <v>60</v>
      </c>
      <c r="BW26" s="9"/>
      <c r="BY26" s="7"/>
      <c r="CA26" s="3">
        <v>60</v>
      </c>
    </row>
    <row r="27" spans="1:79" x14ac:dyDescent="0.25">
      <c r="A27" t="s">
        <v>31</v>
      </c>
      <c r="C27" s="9"/>
      <c r="E27" s="7">
        <v>0</v>
      </c>
      <c r="G27" s="3">
        <f>C27*E27</f>
        <v>0</v>
      </c>
      <c r="I27" s="25">
        <v>0.05</v>
      </c>
      <c r="K27" s="7">
        <v>96</v>
      </c>
      <c r="M27" s="21">
        <f>I27*K27</f>
        <v>4.8000000000000007</v>
      </c>
      <c r="O27" s="25">
        <v>0.05</v>
      </c>
      <c r="Q27" s="7">
        <v>74</v>
      </c>
      <c r="S27" s="21">
        <f>O27*Q27</f>
        <v>3.7</v>
      </c>
      <c r="U27" s="25">
        <v>0.05</v>
      </c>
      <c r="W27" s="7">
        <v>106</v>
      </c>
      <c r="Y27" s="21">
        <f>U27*W27</f>
        <v>5.3000000000000007</v>
      </c>
      <c r="AA27" s="25">
        <v>0.05</v>
      </c>
      <c r="AC27" s="7">
        <v>112</v>
      </c>
      <c r="AE27" s="21">
        <f>AA27*AC27</f>
        <v>5.6000000000000005</v>
      </c>
      <c r="AG27" s="9">
        <v>0.05</v>
      </c>
      <c r="AI27" s="7">
        <v>84</v>
      </c>
      <c r="AK27" s="3">
        <f>AG27*AI27</f>
        <v>4.2</v>
      </c>
      <c r="AM27" s="9">
        <v>0.05</v>
      </c>
      <c r="AO27" s="7">
        <v>95</v>
      </c>
      <c r="AQ27" s="3">
        <f>AM27*AO27</f>
        <v>4.75</v>
      </c>
      <c r="AS27" s="9">
        <v>0.05</v>
      </c>
      <c r="AU27" s="7">
        <v>107</v>
      </c>
      <c r="AW27" s="3">
        <f>AS27*AU27</f>
        <v>5.3500000000000005</v>
      </c>
      <c r="AY27" s="9">
        <v>0.05</v>
      </c>
      <c r="BA27" s="7">
        <v>83</v>
      </c>
      <c r="BC27" s="3">
        <f>AY27*BA27</f>
        <v>4.1500000000000004</v>
      </c>
      <c r="BE27" s="9">
        <v>0.05</v>
      </c>
      <c r="BG27" s="7">
        <v>80</v>
      </c>
      <c r="BI27" s="3">
        <f>BE27*BG27</f>
        <v>4</v>
      </c>
      <c r="BK27" s="9">
        <v>0.05</v>
      </c>
      <c r="BM27" s="7">
        <v>122</v>
      </c>
      <c r="BO27" s="3">
        <f>BK27*BM27</f>
        <v>6.1000000000000005</v>
      </c>
      <c r="BQ27" s="9">
        <v>0.05</v>
      </c>
      <c r="BS27" s="7">
        <v>93</v>
      </c>
      <c r="BU27" s="3">
        <f>BQ27*BS27</f>
        <v>4.6500000000000004</v>
      </c>
      <c r="BW27" s="9">
        <v>0.05</v>
      </c>
      <c r="BY27" s="7">
        <v>84</v>
      </c>
      <c r="CA27" s="3">
        <f>BW27*BY27</f>
        <v>4.2</v>
      </c>
    </row>
    <row r="28" spans="1:79" x14ac:dyDescent="0.25">
      <c r="A28" t="s">
        <v>40</v>
      </c>
      <c r="C28" s="9">
        <v>0</v>
      </c>
      <c r="E28" s="7">
        <v>0</v>
      </c>
      <c r="G28" s="4">
        <f>C28*E28</f>
        <v>0</v>
      </c>
      <c r="I28" s="9">
        <v>0.05</v>
      </c>
      <c r="K28" s="23">
        <f>1500-1500</f>
        <v>0</v>
      </c>
      <c r="M28" s="22">
        <f>I28*K28</f>
        <v>0</v>
      </c>
      <c r="O28" s="9">
        <v>0.05</v>
      </c>
      <c r="Q28" s="23">
        <f>1500-1500</f>
        <v>0</v>
      </c>
      <c r="S28" s="22">
        <f>O28*Q28</f>
        <v>0</v>
      </c>
      <c r="U28" s="9">
        <v>0.05</v>
      </c>
      <c r="W28" s="23">
        <f>1500-1500</f>
        <v>0</v>
      </c>
      <c r="Y28" s="22">
        <f>U28*W28</f>
        <v>0</v>
      </c>
      <c r="AA28" s="9">
        <v>0.05</v>
      </c>
      <c r="AC28" s="23">
        <f>1500-1500</f>
        <v>0</v>
      </c>
      <c r="AE28" s="22">
        <f>AA28*AC28</f>
        <v>0</v>
      </c>
      <c r="AG28" s="9"/>
      <c r="AI28" s="7"/>
      <c r="AK28" s="4">
        <f>AG28*AI28</f>
        <v>0</v>
      </c>
      <c r="AM28" s="9"/>
      <c r="AO28" s="7"/>
      <c r="AQ28" s="4">
        <f>AM28*AO28</f>
        <v>0</v>
      </c>
      <c r="AS28" s="9"/>
      <c r="AU28" s="7"/>
      <c r="AW28" s="4">
        <f>AS28*AU28</f>
        <v>0</v>
      </c>
      <c r="AY28" s="9"/>
      <c r="BA28" s="7"/>
      <c r="BC28" s="4">
        <f>AY28*BA28</f>
        <v>0</v>
      </c>
      <c r="BE28" s="9"/>
      <c r="BG28" s="7"/>
      <c r="BI28" s="4">
        <f>BE28*BG28</f>
        <v>0</v>
      </c>
      <c r="BK28" s="9"/>
      <c r="BM28" s="7"/>
      <c r="BO28" s="4">
        <f>BK28*BM28</f>
        <v>0</v>
      </c>
      <c r="BQ28" s="9"/>
      <c r="BS28" s="7"/>
      <c r="BU28" s="4">
        <f>BQ28*BS28</f>
        <v>0</v>
      </c>
      <c r="BW28" s="9"/>
      <c r="BY28" s="7"/>
      <c r="CA28" s="4">
        <f>BW28*BY28</f>
        <v>0</v>
      </c>
    </row>
    <row r="29" spans="1:79" x14ac:dyDescent="0.25">
      <c r="A29" t="s">
        <v>32</v>
      </c>
      <c r="C29" s="9"/>
      <c r="E29" s="7"/>
      <c r="G29" s="3">
        <f>SUM(G26:G28)</f>
        <v>0</v>
      </c>
      <c r="I29" s="9"/>
      <c r="K29" s="7"/>
      <c r="M29" s="3">
        <f>SUM(M26:M28)</f>
        <v>64.8</v>
      </c>
      <c r="O29" s="9"/>
      <c r="Q29" s="7"/>
      <c r="S29" s="3">
        <f>SUM(S26:S28)</f>
        <v>63.7</v>
      </c>
      <c r="U29" s="9"/>
      <c r="W29" s="7"/>
      <c r="Y29" s="3">
        <f>SUM(Y26:Y28)</f>
        <v>65.3</v>
      </c>
      <c r="AA29" s="9"/>
      <c r="AC29" s="7"/>
      <c r="AE29" s="3">
        <f>SUM(AE26:AE28)</f>
        <v>65.599999999999994</v>
      </c>
      <c r="AG29" s="9"/>
      <c r="AI29" s="7"/>
      <c r="AK29" s="3">
        <f>SUM(AK26:AK28)</f>
        <v>64.2</v>
      </c>
      <c r="AM29" s="9"/>
      <c r="AO29" s="7"/>
      <c r="AQ29" s="3">
        <f>SUM(AQ26:AQ28)</f>
        <v>64.75</v>
      </c>
      <c r="AS29" s="9"/>
      <c r="AU29" s="7"/>
      <c r="AW29" s="3">
        <f>SUM(AW26:AW28)</f>
        <v>65.349999999999994</v>
      </c>
      <c r="AY29" s="9"/>
      <c r="BA29" s="7"/>
      <c r="BC29" s="3">
        <f>SUM(BC26:BC28)</f>
        <v>64.150000000000006</v>
      </c>
      <c r="BE29" s="9"/>
      <c r="BG29" s="7"/>
      <c r="BI29" s="3">
        <f>SUM(BI26:BI28)</f>
        <v>64</v>
      </c>
      <c r="BK29" s="9"/>
      <c r="BM29" s="7"/>
      <c r="BO29" s="3">
        <f>SUM(BO26:BO28)</f>
        <v>66.099999999999994</v>
      </c>
      <c r="BQ29" s="9"/>
      <c r="BS29" s="7"/>
      <c r="BU29" s="3">
        <f>SUM(BU26:BU28)</f>
        <v>64.650000000000006</v>
      </c>
      <c r="BW29" s="9"/>
      <c r="BY29" s="7"/>
      <c r="CA29" s="3">
        <f>SUM(CA26:CA28)</f>
        <v>64.2</v>
      </c>
    </row>
    <row r="30" spans="1:79" ht="15" customHeight="1" x14ac:dyDescent="0.25">
      <c r="C30" s="9"/>
      <c r="E30" s="7"/>
      <c r="I30" s="9"/>
      <c r="K30" s="7"/>
      <c r="O30" s="9"/>
      <c r="Q30" s="7"/>
      <c r="U30" s="9"/>
      <c r="W30" s="7"/>
      <c r="AA30" s="9"/>
      <c r="AC30" s="7"/>
      <c r="AG30" s="9"/>
      <c r="AI30" s="7"/>
      <c r="AM30" s="9"/>
      <c r="AO30" s="7"/>
      <c r="AS30" s="9"/>
      <c r="AU30" s="7"/>
      <c r="AY30" s="9"/>
      <c r="BA30" s="7"/>
      <c r="BE30" s="9"/>
      <c r="BG30" s="7"/>
      <c r="BK30" s="9"/>
      <c r="BM30" s="7"/>
      <c r="BQ30" s="9"/>
      <c r="BS30" s="7"/>
      <c r="BW30" s="9"/>
      <c r="BY30" s="7"/>
    </row>
    <row r="31" spans="1:79" ht="15" customHeight="1" x14ac:dyDescent="0.25">
      <c r="A31" t="s">
        <v>55</v>
      </c>
      <c r="C31" s="25">
        <v>0</v>
      </c>
      <c r="D31" s="26"/>
      <c r="E31" s="27">
        <v>0</v>
      </c>
      <c r="F31" s="26"/>
      <c r="G31" s="28">
        <f t="shared" ref="G31:G38" si="0">C31*E31</f>
        <v>0</v>
      </c>
      <c r="H31" s="26"/>
      <c r="I31" s="25">
        <v>0</v>
      </c>
      <c r="J31" s="26"/>
      <c r="K31" s="27">
        <v>0</v>
      </c>
      <c r="L31" s="26"/>
      <c r="M31" s="28">
        <f t="shared" ref="M31:M38" si="1">I31*K31</f>
        <v>0</v>
      </c>
      <c r="N31" s="26"/>
      <c r="O31" s="25">
        <v>0</v>
      </c>
      <c r="P31" s="26"/>
      <c r="Q31" s="27">
        <v>0</v>
      </c>
      <c r="R31" s="26"/>
      <c r="S31" s="28">
        <f t="shared" ref="S31:S38" si="2">O31*Q31</f>
        <v>0</v>
      </c>
      <c r="T31" s="26"/>
      <c r="U31" s="25">
        <v>0.19</v>
      </c>
      <c r="V31" s="26"/>
      <c r="W31" s="27">
        <v>2</v>
      </c>
      <c r="X31" s="26"/>
      <c r="Y31" s="28">
        <f t="shared" ref="Y31:Y38" si="3">U31*W31</f>
        <v>0.38</v>
      </c>
      <c r="Z31" s="26"/>
      <c r="AA31" s="25">
        <v>0.19</v>
      </c>
      <c r="AB31" s="26"/>
      <c r="AC31" s="27">
        <v>0</v>
      </c>
      <c r="AD31" s="26"/>
      <c r="AE31" s="28">
        <f t="shared" ref="AE31:AE38" si="4">AA31*AC31</f>
        <v>0</v>
      </c>
      <c r="AF31" s="26"/>
      <c r="AG31" s="25">
        <v>0.19</v>
      </c>
      <c r="AH31" s="26"/>
      <c r="AI31" s="27">
        <v>0</v>
      </c>
      <c r="AJ31" s="26"/>
      <c r="AK31" s="28">
        <f t="shared" ref="AK31:AK38" si="5">AG31*AI31</f>
        <v>0</v>
      </c>
      <c r="AL31" s="26"/>
      <c r="AM31" s="25">
        <v>0.19</v>
      </c>
      <c r="AN31" s="26"/>
      <c r="AO31" s="27">
        <v>0</v>
      </c>
      <c r="AP31" s="26"/>
      <c r="AQ31" s="28">
        <f t="shared" ref="AQ31:AQ38" si="6">AM31*AO31</f>
        <v>0</v>
      </c>
      <c r="AR31" s="26"/>
      <c r="AS31" s="25">
        <v>0.19</v>
      </c>
      <c r="AT31" s="26"/>
      <c r="AU31" s="27">
        <v>0</v>
      </c>
      <c r="AV31" s="26"/>
      <c r="AW31" s="28">
        <f t="shared" ref="AW31:AW38" si="7">AS31*AU31</f>
        <v>0</v>
      </c>
      <c r="AX31" s="26"/>
      <c r="AY31" s="25">
        <v>0.19</v>
      </c>
      <c r="AZ31" s="26"/>
      <c r="BA31" s="27">
        <v>1</v>
      </c>
      <c r="BB31" s="26"/>
      <c r="BC31" s="28">
        <f t="shared" ref="BC31:BC38" si="8">AY31*BA31</f>
        <v>0.19</v>
      </c>
      <c r="BE31" s="9">
        <v>0.19</v>
      </c>
      <c r="BG31" s="7">
        <v>0</v>
      </c>
      <c r="BI31" s="3">
        <f t="shared" ref="BI31:BI38" si="9">BE31*BG31</f>
        <v>0</v>
      </c>
      <c r="BK31" s="9">
        <v>0.19</v>
      </c>
      <c r="BM31" s="7">
        <v>0</v>
      </c>
      <c r="BO31" s="3">
        <f t="shared" ref="BO31:BO38" si="10">BK31*BM31</f>
        <v>0</v>
      </c>
      <c r="BQ31" s="9">
        <v>0.19</v>
      </c>
      <c r="BS31" s="7">
        <v>0</v>
      </c>
      <c r="BU31" s="3">
        <f t="shared" ref="BU31:BU38" si="11">BQ31*BS31</f>
        <v>0</v>
      </c>
      <c r="BW31" s="9">
        <v>0.19</v>
      </c>
      <c r="BY31" s="7">
        <v>0</v>
      </c>
      <c r="CA31" s="3">
        <f t="shared" ref="CA31:CA38" si="12">BW31*BY31</f>
        <v>0</v>
      </c>
    </row>
    <row r="32" spans="1:79" x14ac:dyDescent="0.25">
      <c r="A32" t="s">
        <v>33</v>
      </c>
      <c r="C32" s="25">
        <v>0</v>
      </c>
      <c r="D32" s="26"/>
      <c r="E32" s="27">
        <v>0</v>
      </c>
      <c r="F32" s="26"/>
      <c r="G32" s="28">
        <f t="shared" si="0"/>
        <v>0</v>
      </c>
      <c r="H32" s="26"/>
      <c r="I32" s="25">
        <v>0.28000000000000003</v>
      </c>
      <c r="J32" s="26"/>
      <c r="K32" s="27">
        <v>15</v>
      </c>
      <c r="L32" s="26"/>
      <c r="M32" s="28">
        <f t="shared" si="1"/>
        <v>4.2</v>
      </c>
      <c r="N32" s="26"/>
      <c r="O32" s="25">
        <v>0.28000000000000003</v>
      </c>
      <c r="P32" s="26"/>
      <c r="Q32" s="27">
        <v>11</v>
      </c>
      <c r="R32" s="26"/>
      <c r="S32" s="28">
        <f t="shared" si="2"/>
        <v>3.08</v>
      </c>
      <c r="T32" s="26"/>
      <c r="U32" s="25">
        <v>0.28000000000000003</v>
      </c>
      <c r="V32" s="26"/>
      <c r="W32" s="27">
        <v>18</v>
      </c>
      <c r="X32" s="26"/>
      <c r="Y32" s="28">
        <f t="shared" si="3"/>
        <v>5.0400000000000009</v>
      </c>
      <c r="Z32" s="26"/>
      <c r="AA32" s="25">
        <v>0.28000000000000003</v>
      </c>
      <c r="AB32" s="26"/>
      <c r="AC32" s="27">
        <v>13</v>
      </c>
      <c r="AD32" s="26"/>
      <c r="AE32" s="28">
        <f t="shared" si="4"/>
        <v>3.6400000000000006</v>
      </c>
      <c r="AF32" s="26"/>
      <c r="AG32" s="25">
        <v>0.28000000000000003</v>
      </c>
      <c r="AH32" s="26"/>
      <c r="AI32" s="27">
        <v>16</v>
      </c>
      <c r="AJ32" s="26"/>
      <c r="AK32" s="28">
        <f t="shared" si="5"/>
        <v>4.4800000000000004</v>
      </c>
      <c r="AL32" s="26"/>
      <c r="AM32" s="25">
        <v>0.28000000000000003</v>
      </c>
      <c r="AN32" s="26"/>
      <c r="AO32" s="27">
        <v>14</v>
      </c>
      <c r="AP32" s="26"/>
      <c r="AQ32" s="28">
        <f t="shared" si="6"/>
        <v>3.9200000000000004</v>
      </c>
      <c r="AR32" s="26"/>
      <c r="AS32" s="25">
        <v>0.28000000000000003</v>
      </c>
      <c r="AT32" s="26"/>
      <c r="AU32" s="27">
        <v>12</v>
      </c>
      <c r="AV32" s="26"/>
      <c r="AW32" s="28">
        <f t="shared" si="7"/>
        <v>3.3600000000000003</v>
      </c>
      <c r="AX32" s="26"/>
      <c r="AY32" s="25">
        <v>0.28000000000000003</v>
      </c>
      <c r="AZ32" s="26"/>
      <c r="BA32" s="27">
        <v>14</v>
      </c>
      <c r="BB32" s="26"/>
      <c r="BC32" s="28">
        <f t="shared" si="8"/>
        <v>3.9200000000000004</v>
      </c>
      <c r="BE32" s="9">
        <v>0.28000000000000003</v>
      </c>
      <c r="BG32" s="7">
        <v>12</v>
      </c>
      <c r="BI32" s="3">
        <f t="shared" si="9"/>
        <v>3.3600000000000003</v>
      </c>
      <c r="BK32" s="9">
        <v>0.28000000000000003</v>
      </c>
      <c r="BM32" s="7">
        <v>15</v>
      </c>
      <c r="BO32" s="3">
        <f t="shared" si="10"/>
        <v>4.2</v>
      </c>
      <c r="BQ32" s="9">
        <v>0.28000000000000003</v>
      </c>
      <c r="BS32" s="7">
        <v>14</v>
      </c>
      <c r="BU32" s="3">
        <f t="shared" si="11"/>
        <v>3.9200000000000004</v>
      </c>
      <c r="BW32" s="9">
        <v>0.28000000000000003</v>
      </c>
      <c r="BY32" s="7">
        <v>16</v>
      </c>
      <c r="CA32" s="3">
        <f t="shared" si="12"/>
        <v>4.4800000000000004</v>
      </c>
    </row>
    <row r="33" spans="1:79" x14ac:dyDescent="0.25">
      <c r="A33" t="s">
        <v>34</v>
      </c>
      <c r="C33" s="25">
        <v>0</v>
      </c>
      <c r="D33" s="26"/>
      <c r="E33" s="27">
        <v>0</v>
      </c>
      <c r="F33" s="26"/>
      <c r="G33" s="28">
        <f t="shared" si="0"/>
        <v>0</v>
      </c>
      <c r="H33" s="26"/>
      <c r="I33" s="25">
        <v>0.02</v>
      </c>
      <c r="J33" s="26"/>
      <c r="K33" s="27">
        <v>2</v>
      </c>
      <c r="L33" s="26"/>
      <c r="M33" s="28">
        <f t="shared" si="1"/>
        <v>0.04</v>
      </c>
      <c r="N33" s="26"/>
      <c r="O33" s="25">
        <v>0.02</v>
      </c>
      <c r="P33" s="26"/>
      <c r="Q33" s="27">
        <v>2</v>
      </c>
      <c r="R33" s="26"/>
      <c r="S33" s="28">
        <f t="shared" si="2"/>
        <v>0.04</v>
      </c>
      <c r="T33" s="26"/>
      <c r="U33" s="25">
        <v>0.02</v>
      </c>
      <c r="V33" s="26"/>
      <c r="W33" s="27">
        <v>2</v>
      </c>
      <c r="X33" s="26"/>
      <c r="Y33" s="28">
        <f t="shared" si="3"/>
        <v>0.04</v>
      </c>
      <c r="Z33" s="26"/>
      <c r="AA33" s="25">
        <v>0.02</v>
      </c>
      <c r="AB33" s="26"/>
      <c r="AC33" s="27">
        <v>0</v>
      </c>
      <c r="AD33" s="26"/>
      <c r="AE33" s="28">
        <f t="shared" si="4"/>
        <v>0</v>
      </c>
      <c r="AF33" s="26"/>
      <c r="AG33" s="25">
        <v>0.02</v>
      </c>
      <c r="AH33" s="26"/>
      <c r="AI33" s="27">
        <v>4</v>
      </c>
      <c r="AJ33" s="26"/>
      <c r="AK33" s="28">
        <f t="shared" si="5"/>
        <v>0.08</v>
      </c>
      <c r="AL33" s="26"/>
      <c r="AM33" s="25">
        <v>0.02</v>
      </c>
      <c r="AN33" s="26"/>
      <c r="AO33" s="27">
        <v>2</v>
      </c>
      <c r="AP33" s="26"/>
      <c r="AQ33" s="28">
        <f t="shared" si="6"/>
        <v>0.04</v>
      </c>
      <c r="AR33" s="26"/>
      <c r="AS33" s="25">
        <v>0.02</v>
      </c>
      <c r="AT33" s="26"/>
      <c r="AU33" s="27">
        <v>2</v>
      </c>
      <c r="AV33" s="26"/>
      <c r="AW33" s="28">
        <f t="shared" si="7"/>
        <v>0.04</v>
      </c>
      <c r="AX33" s="26"/>
      <c r="AY33" s="25">
        <v>0.02</v>
      </c>
      <c r="AZ33" s="26"/>
      <c r="BA33" s="27">
        <v>2</v>
      </c>
      <c r="BB33" s="26"/>
      <c r="BC33" s="28">
        <f t="shared" si="8"/>
        <v>0.04</v>
      </c>
      <c r="BE33" s="9">
        <v>0.02</v>
      </c>
      <c r="BG33" s="7">
        <v>2</v>
      </c>
      <c r="BI33" s="3">
        <f t="shared" si="9"/>
        <v>0.04</v>
      </c>
      <c r="BK33" s="9">
        <v>0.02</v>
      </c>
      <c r="BM33" s="7">
        <v>2</v>
      </c>
      <c r="BO33" s="3">
        <f t="shared" si="10"/>
        <v>0.04</v>
      </c>
      <c r="BQ33" s="9">
        <v>0.02</v>
      </c>
      <c r="BS33" s="7">
        <v>2</v>
      </c>
      <c r="BU33" s="3">
        <f t="shared" si="11"/>
        <v>0.04</v>
      </c>
      <c r="BW33" s="9">
        <v>0.02</v>
      </c>
      <c r="BY33" s="7">
        <v>2</v>
      </c>
      <c r="CA33" s="3">
        <f t="shared" si="12"/>
        <v>0.04</v>
      </c>
    </row>
    <row r="34" spans="1:79" x14ac:dyDescent="0.25">
      <c r="A34" t="s">
        <v>8</v>
      </c>
      <c r="C34" s="25">
        <v>0.4</v>
      </c>
      <c r="D34" s="26"/>
      <c r="E34" s="30">
        <f>11-11</f>
        <v>0</v>
      </c>
      <c r="F34" s="26"/>
      <c r="G34" s="19">
        <f t="shared" si="0"/>
        <v>0</v>
      </c>
      <c r="H34" s="26"/>
      <c r="I34" s="25">
        <v>0.4</v>
      </c>
      <c r="J34" s="26"/>
      <c r="K34" s="27">
        <v>0</v>
      </c>
      <c r="L34" s="26"/>
      <c r="M34" s="28">
        <f t="shared" si="1"/>
        <v>0</v>
      </c>
      <c r="N34" s="26"/>
      <c r="O34" s="25">
        <v>0.4</v>
      </c>
      <c r="P34" s="26"/>
      <c r="Q34" s="27">
        <v>0</v>
      </c>
      <c r="R34" s="26"/>
      <c r="S34" s="28">
        <f t="shared" si="2"/>
        <v>0</v>
      </c>
      <c r="T34" s="26"/>
      <c r="U34" s="25">
        <v>0.4</v>
      </c>
      <c r="V34" s="26"/>
      <c r="W34" s="27">
        <v>0</v>
      </c>
      <c r="X34" s="26"/>
      <c r="Y34" s="28">
        <f t="shared" si="3"/>
        <v>0</v>
      </c>
      <c r="Z34" s="26"/>
      <c r="AA34" s="25">
        <v>0.4</v>
      </c>
      <c r="AB34" s="26"/>
      <c r="AC34" s="27">
        <v>0</v>
      </c>
      <c r="AD34" s="26"/>
      <c r="AE34" s="28">
        <f t="shared" si="4"/>
        <v>0</v>
      </c>
      <c r="AF34" s="26"/>
      <c r="AG34" s="25">
        <v>0.4</v>
      </c>
      <c r="AH34" s="26"/>
      <c r="AI34" s="30">
        <f>13-12</f>
        <v>1</v>
      </c>
      <c r="AJ34" s="26"/>
      <c r="AK34" s="19">
        <f t="shared" si="5"/>
        <v>0.4</v>
      </c>
      <c r="AL34" s="26"/>
      <c r="AM34" s="25">
        <v>0.4</v>
      </c>
      <c r="AN34" s="26"/>
      <c r="AO34" s="39">
        <f>7-7</f>
        <v>0</v>
      </c>
      <c r="AP34" s="26"/>
      <c r="AQ34" s="40">
        <f t="shared" si="6"/>
        <v>0</v>
      </c>
      <c r="AR34" s="26"/>
      <c r="AS34" s="25">
        <v>0.4</v>
      </c>
      <c r="AT34" s="26"/>
      <c r="AU34" s="27">
        <v>0</v>
      </c>
      <c r="AV34" s="26"/>
      <c r="AW34" s="28">
        <f t="shared" si="7"/>
        <v>0</v>
      </c>
      <c r="AX34" s="26"/>
      <c r="AY34" s="25">
        <v>0.4</v>
      </c>
      <c r="AZ34" s="26"/>
      <c r="BA34" s="27">
        <v>0</v>
      </c>
      <c r="BB34" s="26"/>
      <c r="BC34" s="28">
        <f t="shared" si="8"/>
        <v>0</v>
      </c>
      <c r="BE34" s="9">
        <v>0.4</v>
      </c>
      <c r="BG34" s="7">
        <v>1</v>
      </c>
      <c r="BI34" s="3">
        <f t="shared" si="9"/>
        <v>0.4</v>
      </c>
      <c r="BK34" s="9">
        <v>0.4</v>
      </c>
      <c r="BM34" s="7">
        <v>0</v>
      </c>
      <c r="BO34" s="3">
        <f t="shared" si="10"/>
        <v>0</v>
      </c>
      <c r="BQ34" s="9">
        <v>0.4</v>
      </c>
      <c r="BS34" s="7">
        <v>0</v>
      </c>
      <c r="BU34" s="3">
        <f t="shared" si="11"/>
        <v>0</v>
      </c>
      <c r="BW34" s="9">
        <v>0.4</v>
      </c>
      <c r="BY34" s="7">
        <v>1</v>
      </c>
      <c r="CA34" s="3">
        <f t="shared" si="12"/>
        <v>0.4</v>
      </c>
    </row>
    <row r="35" spans="1:79" x14ac:dyDescent="0.25">
      <c r="A35" t="s">
        <v>9</v>
      </c>
      <c r="C35" s="25">
        <v>7.75</v>
      </c>
      <c r="D35" s="26"/>
      <c r="E35" s="30">
        <f>11-11</f>
        <v>0</v>
      </c>
      <c r="F35" s="26"/>
      <c r="G35" s="19">
        <f t="shared" si="0"/>
        <v>0</v>
      </c>
      <c r="H35" s="26"/>
      <c r="I35" s="25">
        <v>7.75</v>
      </c>
      <c r="J35" s="26"/>
      <c r="K35" s="27">
        <v>0</v>
      </c>
      <c r="L35" s="26"/>
      <c r="M35" s="28">
        <f t="shared" si="1"/>
        <v>0</v>
      </c>
      <c r="N35" s="26"/>
      <c r="O35" s="25">
        <v>7.75</v>
      </c>
      <c r="P35" s="26"/>
      <c r="Q35" s="27">
        <v>0</v>
      </c>
      <c r="R35" s="26"/>
      <c r="S35" s="28">
        <f t="shared" si="2"/>
        <v>0</v>
      </c>
      <c r="T35" s="26"/>
      <c r="U35" s="25">
        <v>7.75</v>
      </c>
      <c r="V35" s="26"/>
      <c r="W35" s="27">
        <v>0</v>
      </c>
      <c r="X35" s="26"/>
      <c r="Y35" s="28">
        <f t="shared" si="3"/>
        <v>0</v>
      </c>
      <c r="Z35" s="26"/>
      <c r="AA35" s="25">
        <v>7.75</v>
      </c>
      <c r="AB35" s="26"/>
      <c r="AC35" s="27">
        <v>0</v>
      </c>
      <c r="AD35" s="26"/>
      <c r="AE35" s="28">
        <f t="shared" si="4"/>
        <v>0</v>
      </c>
      <c r="AF35" s="26"/>
      <c r="AG35" s="25">
        <v>7.75</v>
      </c>
      <c r="AH35" s="26"/>
      <c r="AI35" s="30">
        <f>13-12</f>
        <v>1</v>
      </c>
      <c r="AJ35" s="26"/>
      <c r="AK35" s="19">
        <f t="shared" si="5"/>
        <v>7.75</v>
      </c>
      <c r="AL35" s="26"/>
      <c r="AM35" s="25">
        <v>7.75</v>
      </c>
      <c r="AN35" s="26"/>
      <c r="AO35" s="39">
        <f>7-7</f>
        <v>0</v>
      </c>
      <c r="AP35" s="26"/>
      <c r="AQ35" s="40">
        <f t="shared" si="6"/>
        <v>0</v>
      </c>
      <c r="AR35" s="26"/>
      <c r="AS35" s="25">
        <v>7.75</v>
      </c>
      <c r="AT35" s="26"/>
      <c r="AU35" s="27">
        <v>0</v>
      </c>
      <c r="AV35" s="26"/>
      <c r="AW35" s="28">
        <f t="shared" si="7"/>
        <v>0</v>
      </c>
      <c r="AX35" s="26"/>
      <c r="AY35" s="25">
        <v>7.75</v>
      </c>
      <c r="AZ35" s="26"/>
      <c r="BA35" s="27">
        <v>0</v>
      </c>
      <c r="BB35" s="26"/>
      <c r="BC35" s="28">
        <f t="shared" si="8"/>
        <v>0</v>
      </c>
      <c r="BE35" s="9">
        <v>7.75</v>
      </c>
      <c r="BG35" s="7">
        <v>1</v>
      </c>
      <c r="BI35" s="3">
        <f t="shared" si="9"/>
        <v>7.75</v>
      </c>
      <c r="BK35" s="9">
        <v>7.75</v>
      </c>
      <c r="BM35" s="7">
        <v>0</v>
      </c>
      <c r="BO35" s="3">
        <f t="shared" si="10"/>
        <v>0</v>
      </c>
      <c r="BQ35" s="9">
        <v>7.75</v>
      </c>
      <c r="BS35" s="7">
        <v>0</v>
      </c>
      <c r="BU35" s="3">
        <f t="shared" si="11"/>
        <v>0</v>
      </c>
      <c r="BW35" s="9">
        <v>7.75</v>
      </c>
      <c r="BY35" s="7">
        <v>1</v>
      </c>
      <c r="CA35" s="3">
        <f t="shared" si="12"/>
        <v>7.75</v>
      </c>
    </row>
    <row r="36" spans="1:79" x14ac:dyDescent="0.25">
      <c r="A36" t="s">
        <v>57</v>
      </c>
      <c r="C36" s="25"/>
      <c r="D36" s="26"/>
      <c r="E36" s="27"/>
      <c r="F36" s="26"/>
      <c r="G36" s="28"/>
      <c r="H36" s="26"/>
      <c r="I36" s="25"/>
      <c r="J36" s="26"/>
      <c r="K36" s="27"/>
      <c r="L36" s="26"/>
      <c r="M36" s="28"/>
      <c r="N36" s="26"/>
      <c r="O36" s="25"/>
      <c r="P36" s="26"/>
      <c r="Q36" s="27"/>
      <c r="R36" s="26"/>
      <c r="S36" s="28"/>
      <c r="T36" s="26"/>
      <c r="U36" s="25"/>
      <c r="V36" s="26"/>
      <c r="W36" s="27"/>
      <c r="X36" s="26"/>
      <c r="Y36" s="28"/>
      <c r="Z36" s="26"/>
      <c r="AA36" s="25"/>
      <c r="AB36" s="26"/>
      <c r="AC36" s="27"/>
      <c r="AD36" s="26"/>
      <c r="AE36" s="28"/>
      <c r="AF36" s="26"/>
      <c r="AG36" s="25">
        <v>2.1</v>
      </c>
      <c r="AH36" s="26"/>
      <c r="AI36" s="30">
        <f>1-1</f>
        <v>0</v>
      </c>
      <c r="AJ36" s="26"/>
      <c r="AK36" s="19">
        <f t="shared" si="5"/>
        <v>0</v>
      </c>
      <c r="AL36" s="26"/>
      <c r="AM36" s="25">
        <v>2.1</v>
      </c>
      <c r="AN36" s="26"/>
      <c r="AO36" s="27">
        <v>0</v>
      </c>
      <c r="AP36" s="26"/>
      <c r="AQ36" s="28">
        <f t="shared" si="6"/>
        <v>0</v>
      </c>
      <c r="AR36" s="26"/>
      <c r="AS36" s="25">
        <v>2.1</v>
      </c>
      <c r="AT36" s="26"/>
      <c r="AU36" s="27">
        <v>0</v>
      </c>
      <c r="AV36" s="26"/>
      <c r="AW36" s="28">
        <f t="shared" si="7"/>
        <v>0</v>
      </c>
      <c r="AX36" s="26"/>
      <c r="AY36" s="25">
        <v>2.1</v>
      </c>
      <c r="AZ36" s="26"/>
      <c r="BA36" s="27">
        <v>0</v>
      </c>
      <c r="BB36" s="26"/>
      <c r="BC36" s="28">
        <f t="shared" si="8"/>
        <v>0</v>
      </c>
      <c r="BE36" s="9">
        <v>2.1</v>
      </c>
      <c r="BG36" s="7">
        <v>0</v>
      </c>
      <c r="BI36" s="3">
        <f t="shared" si="9"/>
        <v>0</v>
      </c>
      <c r="BK36" s="9">
        <v>2.1</v>
      </c>
      <c r="BM36" s="7">
        <v>0</v>
      </c>
      <c r="BO36" s="3">
        <f t="shared" si="10"/>
        <v>0</v>
      </c>
      <c r="BQ36" s="9">
        <v>2.1</v>
      </c>
      <c r="BS36" s="7">
        <v>0</v>
      </c>
      <c r="BU36" s="3">
        <f t="shared" si="11"/>
        <v>0</v>
      </c>
      <c r="BW36" s="9">
        <v>2.1</v>
      </c>
      <c r="BY36" s="7">
        <v>0</v>
      </c>
      <c r="CA36" s="3">
        <f t="shared" si="12"/>
        <v>0</v>
      </c>
    </row>
    <row r="37" spans="1:79" x14ac:dyDescent="0.25">
      <c r="A37" t="s">
        <v>10</v>
      </c>
      <c r="C37" s="25">
        <v>2.5000000000000001E-2</v>
      </c>
      <c r="D37" s="26"/>
      <c r="E37" s="30">
        <f>11-11</f>
        <v>0</v>
      </c>
      <c r="F37" s="26"/>
      <c r="G37" s="19">
        <f t="shared" si="0"/>
        <v>0</v>
      </c>
      <c r="H37" s="26"/>
      <c r="I37" s="25">
        <v>2.5000000000000001E-2</v>
      </c>
      <c r="J37" s="26"/>
      <c r="K37" s="27">
        <v>0</v>
      </c>
      <c r="L37" s="26"/>
      <c r="M37" s="28">
        <f t="shared" si="1"/>
        <v>0</v>
      </c>
      <c r="N37" s="26"/>
      <c r="O37" s="25">
        <v>2.5000000000000001E-2</v>
      </c>
      <c r="P37" s="26"/>
      <c r="Q37" s="27">
        <v>0</v>
      </c>
      <c r="R37" s="26"/>
      <c r="S37" s="28">
        <f t="shared" si="2"/>
        <v>0</v>
      </c>
      <c r="T37" s="26"/>
      <c r="U37" s="25">
        <v>2.5000000000000001E-2</v>
      </c>
      <c r="V37" s="26"/>
      <c r="W37" s="27">
        <v>0</v>
      </c>
      <c r="X37" s="26"/>
      <c r="Y37" s="28">
        <f t="shared" si="3"/>
        <v>0</v>
      </c>
      <c r="Z37" s="26"/>
      <c r="AA37" s="25">
        <v>2.5000000000000001E-2</v>
      </c>
      <c r="AB37" s="26"/>
      <c r="AC37" s="27">
        <v>0</v>
      </c>
      <c r="AD37" s="26"/>
      <c r="AE37" s="28">
        <f t="shared" si="4"/>
        <v>0</v>
      </c>
      <c r="AF37" s="26"/>
      <c r="AG37" s="25">
        <v>2.5000000000000001E-2</v>
      </c>
      <c r="AH37" s="26"/>
      <c r="AI37" s="30">
        <f>13-12</f>
        <v>1</v>
      </c>
      <c r="AJ37" s="26"/>
      <c r="AK37" s="19">
        <f t="shared" si="5"/>
        <v>2.5000000000000001E-2</v>
      </c>
      <c r="AL37" s="26"/>
      <c r="AM37" s="25">
        <v>2.5000000000000001E-2</v>
      </c>
      <c r="AN37" s="26"/>
      <c r="AO37" s="39">
        <f>7-7</f>
        <v>0</v>
      </c>
      <c r="AP37" s="26"/>
      <c r="AQ37" s="40">
        <f t="shared" si="6"/>
        <v>0</v>
      </c>
      <c r="AR37" s="26"/>
      <c r="AS37" s="25">
        <v>2.5000000000000001E-2</v>
      </c>
      <c r="AT37" s="26"/>
      <c r="AU37" s="27">
        <v>0</v>
      </c>
      <c r="AV37" s="26"/>
      <c r="AW37" s="28">
        <f t="shared" si="7"/>
        <v>0</v>
      </c>
      <c r="AX37" s="26"/>
      <c r="AY37" s="25">
        <v>2.5000000000000001E-2</v>
      </c>
      <c r="AZ37" s="26"/>
      <c r="BA37" s="27">
        <v>0</v>
      </c>
      <c r="BB37" s="26"/>
      <c r="BC37" s="28">
        <f t="shared" si="8"/>
        <v>0</v>
      </c>
      <c r="BE37" s="9">
        <v>2.5000000000000001E-2</v>
      </c>
      <c r="BG37" s="7">
        <v>1</v>
      </c>
      <c r="BI37" s="3">
        <f t="shared" si="9"/>
        <v>2.5000000000000001E-2</v>
      </c>
      <c r="BK37" s="9">
        <v>2.5000000000000001E-2</v>
      </c>
      <c r="BM37" s="7">
        <v>0</v>
      </c>
      <c r="BO37" s="3">
        <f t="shared" si="10"/>
        <v>0</v>
      </c>
      <c r="BQ37" s="9">
        <v>2.5000000000000001E-2</v>
      </c>
      <c r="BS37" s="7">
        <v>0</v>
      </c>
      <c r="BU37" s="3">
        <f t="shared" si="11"/>
        <v>0</v>
      </c>
      <c r="BW37" s="9">
        <v>2.5000000000000001E-2</v>
      </c>
      <c r="BY37" s="7">
        <v>1</v>
      </c>
      <c r="CA37" s="3">
        <f t="shared" si="12"/>
        <v>2.5000000000000001E-2</v>
      </c>
    </row>
    <row r="38" spans="1:79" x14ac:dyDescent="0.25">
      <c r="A38" t="s">
        <v>11</v>
      </c>
      <c r="C38" s="25">
        <v>0</v>
      </c>
      <c r="D38" s="26"/>
      <c r="E38" s="27">
        <v>38</v>
      </c>
      <c r="F38" s="26"/>
      <c r="G38" s="29">
        <f t="shared" si="0"/>
        <v>0</v>
      </c>
      <c r="H38" s="26"/>
      <c r="I38" s="25">
        <v>0</v>
      </c>
      <c r="J38" s="26"/>
      <c r="K38" s="27">
        <v>0</v>
      </c>
      <c r="L38" s="26"/>
      <c r="M38" s="29">
        <f t="shared" si="1"/>
        <v>0</v>
      </c>
      <c r="N38" s="26"/>
      <c r="O38" s="25">
        <v>0</v>
      </c>
      <c r="P38" s="26"/>
      <c r="Q38" s="27">
        <v>0</v>
      </c>
      <c r="R38" s="26"/>
      <c r="S38" s="29">
        <f t="shared" si="2"/>
        <v>0</v>
      </c>
      <c r="T38" s="26"/>
      <c r="U38" s="25">
        <v>0</v>
      </c>
      <c r="V38" s="26"/>
      <c r="W38" s="27">
        <v>0</v>
      </c>
      <c r="X38" s="26"/>
      <c r="Y38" s="29">
        <f t="shared" si="3"/>
        <v>0</v>
      </c>
      <c r="Z38" s="26"/>
      <c r="AA38" s="25">
        <v>0</v>
      </c>
      <c r="AB38" s="26"/>
      <c r="AC38" s="27">
        <v>0</v>
      </c>
      <c r="AD38" s="26"/>
      <c r="AE38" s="29">
        <f t="shared" si="4"/>
        <v>0</v>
      </c>
      <c r="AF38" s="26"/>
      <c r="AG38" s="25">
        <v>0</v>
      </c>
      <c r="AH38" s="26"/>
      <c r="AI38" s="27">
        <v>31</v>
      </c>
      <c r="AJ38" s="26"/>
      <c r="AK38" s="29">
        <f t="shared" si="5"/>
        <v>0</v>
      </c>
      <c r="AL38" s="26"/>
      <c r="AM38" s="25">
        <v>0</v>
      </c>
      <c r="AN38" s="26"/>
      <c r="AO38" s="27">
        <v>16</v>
      </c>
      <c r="AP38" s="26"/>
      <c r="AQ38" s="29">
        <f t="shared" si="6"/>
        <v>0</v>
      </c>
      <c r="AR38" s="26"/>
      <c r="AS38" s="25">
        <v>0</v>
      </c>
      <c r="AT38" s="26"/>
      <c r="AU38" s="27">
        <v>0</v>
      </c>
      <c r="AV38" s="26"/>
      <c r="AW38" s="29">
        <f t="shared" si="7"/>
        <v>0</v>
      </c>
      <c r="AX38" s="26"/>
      <c r="AY38" s="25">
        <v>0</v>
      </c>
      <c r="AZ38" s="26"/>
      <c r="BA38" s="27">
        <v>0</v>
      </c>
      <c r="BB38" s="26"/>
      <c r="BC38" s="29">
        <f t="shared" si="8"/>
        <v>0</v>
      </c>
      <c r="BE38" s="9">
        <v>0</v>
      </c>
      <c r="BG38" s="7">
        <v>3</v>
      </c>
      <c r="BI38" s="4">
        <f t="shared" si="9"/>
        <v>0</v>
      </c>
      <c r="BK38" s="9">
        <v>0</v>
      </c>
      <c r="BM38" s="7">
        <v>0</v>
      </c>
      <c r="BO38" s="4">
        <f t="shared" si="10"/>
        <v>0</v>
      </c>
      <c r="BQ38" s="9">
        <v>0</v>
      </c>
      <c r="BS38" s="7">
        <v>0</v>
      </c>
      <c r="BU38" s="4">
        <f t="shared" si="11"/>
        <v>0</v>
      </c>
      <c r="BW38" s="9">
        <v>0</v>
      </c>
      <c r="BY38" s="7">
        <v>0</v>
      </c>
      <c r="CA38" s="4">
        <f t="shared" si="12"/>
        <v>0</v>
      </c>
    </row>
    <row r="39" spans="1:79" x14ac:dyDescent="0.25">
      <c r="A39" t="s">
        <v>12</v>
      </c>
      <c r="C39" s="25"/>
      <c r="D39" s="26"/>
      <c r="E39" s="27"/>
      <c r="F39" s="26"/>
      <c r="G39" s="28">
        <f>SUM(G31:G38)</f>
        <v>0</v>
      </c>
      <c r="H39" s="26"/>
      <c r="I39" s="25"/>
      <c r="J39" s="26"/>
      <c r="K39" s="27"/>
      <c r="L39" s="26"/>
      <c r="M39" s="28">
        <f>SUM(M31:M38)</f>
        <v>4.24</v>
      </c>
      <c r="N39" s="26"/>
      <c r="O39" s="25"/>
      <c r="P39" s="26"/>
      <c r="Q39" s="27"/>
      <c r="R39" s="26"/>
      <c r="S39" s="28">
        <f>SUM(S31:S38)</f>
        <v>3.12</v>
      </c>
      <c r="T39" s="26"/>
      <c r="U39" s="25"/>
      <c r="V39" s="26"/>
      <c r="W39" s="27"/>
      <c r="X39" s="26"/>
      <c r="Y39" s="28">
        <f>SUM(Y31:Y38)</f>
        <v>5.4600000000000009</v>
      </c>
      <c r="Z39" s="26"/>
      <c r="AA39" s="25"/>
      <c r="AB39" s="26"/>
      <c r="AC39" s="27"/>
      <c r="AD39" s="26"/>
      <c r="AE39" s="28">
        <f>SUM(AE31:AE38)</f>
        <v>3.6400000000000006</v>
      </c>
      <c r="AF39" s="26"/>
      <c r="AG39" s="25"/>
      <c r="AH39" s="26"/>
      <c r="AI39" s="27"/>
      <c r="AJ39" s="26"/>
      <c r="AK39" s="28">
        <f>SUM(AK31:AK38)</f>
        <v>12.735000000000001</v>
      </c>
      <c r="AL39" s="26"/>
      <c r="AM39" s="25"/>
      <c r="AN39" s="26"/>
      <c r="AO39" s="27"/>
      <c r="AP39" s="26"/>
      <c r="AQ39" s="28">
        <f>SUM(AQ31:AQ38)</f>
        <v>3.9600000000000004</v>
      </c>
      <c r="AR39" s="26"/>
      <c r="AS39" s="25"/>
      <c r="AT39" s="26"/>
      <c r="AU39" s="27"/>
      <c r="AV39" s="26"/>
      <c r="AW39" s="28">
        <f>SUM(AW31:AW38)</f>
        <v>3.4000000000000004</v>
      </c>
      <c r="AX39" s="26"/>
      <c r="AY39" s="25"/>
      <c r="AZ39" s="26"/>
      <c r="BA39" s="27"/>
      <c r="BB39" s="26"/>
      <c r="BC39" s="28">
        <f>SUM(BC31:BC38)</f>
        <v>4.1500000000000004</v>
      </c>
      <c r="BE39" s="9"/>
      <c r="BG39" s="7"/>
      <c r="BI39" s="3">
        <f>SUM(BI31:BI38)</f>
        <v>11.575000000000001</v>
      </c>
      <c r="BK39" s="9"/>
      <c r="BM39" s="7"/>
      <c r="BO39" s="3">
        <f>SUM(BO31:BO38)</f>
        <v>4.24</v>
      </c>
      <c r="BQ39" s="9"/>
      <c r="BS39" s="7"/>
      <c r="BU39" s="3">
        <f>SUM(BU31:BU38)</f>
        <v>3.9600000000000004</v>
      </c>
      <c r="BW39" s="9"/>
      <c r="BY39" s="7"/>
      <c r="CA39" s="3">
        <f>SUM(CA31:CA38)</f>
        <v>12.695000000000002</v>
      </c>
    </row>
    <row r="40" spans="1:79" ht="15" customHeight="1" x14ac:dyDescent="0.25">
      <c r="C40" s="9"/>
      <c r="E40" s="7"/>
      <c r="I40" s="9"/>
      <c r="K40" s="7"/>
      <c r="O40" s="9"/>
      <c r="Q40" s="7"/>
      <c r="U40" s="9"/>
      <c r="W40" s="7"/>
      <c r="AA40" s="9"/>
      <c r="AC40" s="7"/>
      <c r="AG40" s="9"/>
      <c r="AI40" s="7"/>
      <c r="AM40" s="9"/>
      <c r="AO40" s="7"/>
      <c r="AS40" s="9"/>
      <c r="AU40" s="7"/>
      <c r="AY40" s="9"/>
      <c r="BA40" s="7"/>
      <c r="BE40" s="9"/>
      <c r="BG40" s="7"/>
      <c r="BK40" s="9"/>
      <c r="BM40" s="7"/>
      <c r="BQ40" s="9"/>
      <c r="BS40" s="7"/>
      <c r="BW40" s="9"/>
      <c r="BY40" s="7"/>
    </row>
    <row r="41" spans="1:79" x14ac:dyDescent="0.25">
      <c r="A41" t="s">
        <v>13</v>
      </c>
      <c r="C41" s="9">
        <v>125</v>
      </c>
      <c r="E41" s="7">
        <v>3</v>
      </c>
      <c r="G41" s="3">
        <f>C41*E41</f>
        <v>375</v>
      </c>
      <c r="I41" s="9">
        <v>0</v>
      </c>
      <c r="K41" s="7">
        <v>0</v>
      </c>
      <c r="M41" s="3">
        <f>I41*K41</f>
        <v>0</v>
      </c>
      <c r="O41" s="9">
        <v>0</v>
      </c>
      <c r="Q41" s="7">
        <v>0</v>
      </c>
      <c r="S41" s="3">
        <f>O41*Q41</f>
        <v>0</v>
      </c>
      <c r="U41" s="9">
        <v>0</v>
      </c>
      <c r="W41" s="7">
        <v>0</v>
      </c>
      <c r="Y41" s="3">
        <f>U41*W41</f>
        <v>0</v>
      </c>
      <c r="AA41" s="9">
        <v>0</v>
      </c>
      <c r="AC41" s="7">
        <v>0</v>
      </c>
      <c r="AE41" s="3">
        <f>AA41*AC41</f>
        <v>0</v>
      </c>
      <c r="AG41" s="9">
        <v>0</v>
      </c>
      <c r="AI41" s="7">
        <v>0</v>
      </c>
      <c r="AK41" s="3">
        <f>AG41*AI41</f>
        <v>0</v>
      </c>
      <c r="AM41" s="9">
        <v>0</v>
      </c>
      <c r="AO41" s="7">
        <v>0</v>
      </c>
      <c r="AQ41" s="3">
        <f>AM41*AO41</f>
        <v>0</v>
      </c>
      <c r="AS41" s="9">
        <v>0</v>
      </c>
      <c r="AU41" s="7">
        <v>0</v>
      </c>
      <c r="AW41" s="3">
        <f>AS41*AU41</f>
        <v>0</v>
      </c>
      <c r="AY41" s="9">
        <v>0</v>
      </c>
      <c r="BA41" s="7">
        <v>0</v>
      </c>
      <c r="BC41" s="3">
        <f>AY41*BA41</f>
        <v>0</v>
      </c>
      <c r="BE41" s="9">
        <v>0</v>
      </c>
      <c r="BG41" s="7">
        <v>0</v>
      </c>
      <c r="BI41" s="3">
        <f>BE41*BG41</f>
        <v>0</v>
      </c>
      <c r="BK41" s="9">
        <v>0</v>
      </c>
      <c r="BM41" s="7">
        <v>0</v>
      </c>
      <c r="BO41" s="3">
        <f>BK41*BM41</f>
        <v>0</v>
      </c>
      <c r="BQ41" s="9">
        <v>0</v>
      </c>
      <c r="BS41" s="7">
        <v>0</v>
      </c>
      <c r="BU41" s="3">
        <f>BQ41*BS41</f>
        <v>0</v>
      </c>
      <c r="BW41" s="9">
        <v>0</v>
      </c>
      <c r="BY41" s="7">
        <v>0</v>
      </c>
      <c r="CA41" s="3">
        <f>BW41*BY41</f>
        <v>0</v>
      </c>
    </row>
    <row r="42" spans="1:79" x14ac:dyDescent="0.25">
      <c r="A42" t="s">
        <v>35</v>
      </c>
      <c r="C42" s="9">
        <v>0</v>
      </c>
      <c r="E42" s="7">
        <v>0</v>
      </c>
      <c r="G42" s="4">
        <f>C42*E42</f>
        <v>0</v>
      </c>
      <c r="I42" s="9">
        <v>7.5</v>
      </c>
      <c r="K42" s="7">
        <v>3</v>
      </c>
      <c r="M42" s="4">
        <f>I42*K42</f>
        <v>22.5</v>
      </c>
      <c r="O42" s="9">
        <v>7.5</v>
      </c>
      <c r="Q42" s="7">
        <v>3</v>
      </c>
      <c r="S42" s="4">
        <f>O42*Q42</f>
        <v>22.5</v>
      </c>
      <c r="U42" s="9">
        <v>7.5</v>
      </c>
      <c r="W42" s="7">
        <v>3</v>
      </c>
      <c r="Y42" s="4">
        <f>U42*W42</f>
        <v>22.5</v>
      </c>
      <c r="AA42" s="9">
        <v>7.5</v>
      </c>
      <c r="AC42" s="7">
        <v>3</v>
      </c>
      <c r="AE42" s="4">
        <f>AA42*AC42</f>
        <v>22.5</v>
      </c>
      <c r="AG42" s="9">
        <v>7.5</v>
      </c>
      <c r="AI42" s="7">
        <v>3</v>
      </c>
      <c r="AK42" s="4">
        <f>AG42*AI42</f>
        <v>22.5</v>
      </c>
      <c r="AM42" s="9">
        <v>7.5</v>
      </c>
      <c r="AO42" s="7">
        <v>3</v>
      </c>
      <c r="AQ42" s="4">
        <f>AM42*AO42</f>
        <v>22.5</v>
      </c>
      <c r="AS42" s="9">
        <v>7.5</v>
      </c>
      <c r="AU42" s="7">
        <v>3</v>
      </c>
      <c r="AW42" s="4">
        <f>AS42*AU42</f>
        <v>22.5</v>
      </c>
      <c r="AY42" s="9">
        <v>7.5</v>
      </c>
      <c r="BA42" s="7">
        <v>3</v>
      </c>
      <c r="BC42" s="4">
        <f>AY42*BA42</f>
        <v>22.5</v>
      </c>
      <c r="BE42" s="9">
        <v>7.5</v>
      </c>
      <c r="BG42" s="7">
        <v>3</v>
      </c>
      <c r="BI42" s="4">
        <f>BE42*BG42</f>
        <v>22.5</v>
      </c>
      <c r="BK42" s="9">
        <v>7.5</v>
      </c>
      <c r="BM42" s="7">
        <v>3</v>
      </c>
      <c r="BO42" s="4">
        <f>BK42*BM42</f>
        <v>22.5</v>
      </c>
      <c r="BQ42" s="9">
        <v>7.5</v>
      </c>
      <c r="BS42" s="7">
        <v>0</v>
      </c>
      <c r="BU42" s="4">
        <f>BQ42*BS42</f>
        <v>0</v>
      </c>
      <c r="BW42" s="9">
        <v>7.5</v>
      </c>
      <c r="BY42" s="7">
        <v>3</v>
      </c>
      <c r="CA42" s="4">
        <f>BW42*BY42</f>
        <v>22.5</v>
      </c>
    </row>
    <row r="43" spans="1:79" x14ac:dyDescent="0.25">
      <c r="A43" t="s">
        <v>36</v>
      </c>
      <c r="C43" s="9"/>
      <c r="E43" s="7"/>
      <c r="G43" s="3">
        <f>SUM(G41:G42)</f>
        <v>375</v>
      </c>
      <c r="I43" s="9"/>
      <c r="K43" s="7"/>
      <c r="M43" s="3">
        <f>SUM(M41:M42)</f>
        <v>22.5</v>
      </c>
      <c r="O43" s="9"/>
      <c r="Q43" s="7"/>
      <c r="S43" s="3">
        <f>SUM(S41:S42)</f>
        <v>22.5</v>
      </c>
      <c r="U43" s="9"/>
      <c r="W43" s="7"/>
      <c r="Y43" s="3">
        <f>SUM(Y41:Y42)</f>
        <v>22.5</v>
      </c>
      <c r="AA43" s="9"/>
      <c r="AC43" s="7"/>
      <c r="AE43" s="3">
        <f>SUM(AE41:AE42)</f>
        <v>22.5</v>
      </c>
      <c r="AG43" s="9"/>
      <c r="AI43" s="7"/>
      <c r="AK43" s="3">
        <f>SUM(AK41:AK42)</f>
        <v>22.5</v>
      </c>
      <c r="AM43" s="9"/>
      <c r="AO43" s="7"/>
      <c r="AQ43" s="3">
        <f>SUM(AQ41:AQ42)</f>
        <v>22.5</v>
      </c>
      <c r="AS43" s="9"/>
      <c r="AU43" s="7"/>
      <c r="AW43" s="3">
        <f>SUM(AW41:AW42)</f>
        <v>22.5</v>
      </c>
      <c r="AY43" s="9"/>
      <c r="BA43" s="7"/>
      <c r="BC43" s="3">
        <f>SUM(BC41:BC42)</f>
        <v>22.5</v>
      </c>
      <c r="BE43" s="9"/>
      <c r="BG43" s="7"/>
      <c r="BI43" s="3">
        <f>SUM(BI41:BI42)</f>
        <v>22.5</v>
      </c>
      <c r="BK43" s="9"/>
      <c r="BM43" s="7"/>
      <c r="BO43" s="3">
        <f>SUM(BO41:BO42)</f>
        <v>22.5</v>
      </c>
      <c r="BQ43" s="9"/>
      <c r="BS43" s="7"/>
      <c r="BU43" s="3">
        <f>SUM(BU41:BU42)</f>
        <v>0</v>
      </c>
      <c r="BW43" s="9"/>
      <c r="BY43" s="7"/>
      <c r="CA43" s="3">
        <f>SUM(CA41:CA42)</f>
        <v>22.5</v>
      </c>
    </row>
    <row r="44" spans="1:79" ht="15" customHeight="1" x14ac:dyDescent="0.25">
      <c r="C44" s="9"/>
      <c r="E44" s="7"/>
      <c r="I44" s="9"/>
      <c r="K44" s="7"/>
      <c r="O44" s="9"/>
      <c r="Q44" s="7"/>
      <c r="U44" s="9"/>
      <c r="W44" s="7"/>
      <c r="AA44" s="9"/>
      <c r="AC44" s="7"/>
      <c r="AG44" s="9"/>
      <c r="AI44" s="7"/>
      <c r="AM44" s="9"/>
      <c r="AO44" s="7"/>
      <c r="AS44" s="9"/>
      <c r="AU44" s="7"/>
      <c r="AY44" s="9"/>
      <c r="BA44" s="7"/>
      <c r="BE44" s="9"/>
      <c r="BG44" s="7"/>
      <c r="BK44" s="9"/>
      <c r="BM44" s="7"/>
      <c r="BQ44" s="9"/>
      <c r="BS44" s="7"/>
      <c r="BW44" s="9"/>
      <c r="BY44" s="7"/>
    </row>
    <row r="45" spans="1:79" x14ac:dyDescent="0.25">
      <c r="A45" t="s">
        <v>14</v>
      </c>
      <c r="C45" s="25">
        <v>35</v>
      </c>
      <c r="D45" s="26"/>
      <c r="E45" s="30">
        <f>1-1</f>
        <v>0</v>
      </c>
      <c r="F45" s="26"/>
      <c r="G45" s="19">
        <f t="shared" ref="G45:G53" si="13">C45*E45</f>
        <v>0</v>
      </c>
      <c r="H45" s="26"/>
      <c r="I45" s="25">
        <v>35</v>
      </c>
      <c r="J45" s="26"/>
      <c r="K45" s="27">
        <v>1</v>
      </c>
      <c r="L45" s="26"/>
      <c r="M45" s="28">
        <f t="shared" ref="M45:M53" si="14">I45*K45</f>
        <v>35</v>
      </c>
      <c r="N45" s="26"/>
      <c r="O45" s="25">
        <v>35</v>
      </c>
      <c r="P45" s="26"/>
      <c r="Q45" s="27">
        <v>1</v>
      </c>
      <c r="R45" s="26"/>
      <c r="S45" s="28">
        <f t="shared" ref="S45:S53" si="15">O45*Q45</f>
        <v>35</v>
      </c>
      <c r="T45" s="26"/>
      <c r="U45" s="25">
        <v>35</v>
      </c>
      <c r="V45" s="26"/>
      <c r="W45" s="27">
        <v>1</v>
      </c>
      <c r="X45" s="26"/>
      <c r="Y45" s="28">
        <f t="shared" ref="Y45:Y53" si="16">U45*W45</f>
        <v>35</v>
      </c>
      <c r="Z45" s="26"/>
      <c r="AA45" s="25">
        <v>35</v>
      </c>
      <c r="AB45" s="26"/>
      <c r="AC45" s="27">
        <v>1</v>
      </c>
      <c r="AD45" s="26"/>
      <c r="AE45" s="28">
        <f t="shared" ref="AE45:AE53" si="17">AA45*AC45</f>
        <v>35</v>
      </c>
      <c r="AF45" s="26"/>
      <c r="AG45" s="25">
        <v>35</v>
      </c>
      <c r="AH45" s="26"/>
      <c r="AI45" s="27">
        <v>1</v>
      </c>
      <c r="AJ45" s="26"/>
      <c r="AK45" s="28">
        <f t="shared" ref="AK45:AK53" si="18">AG45*AI45</f>
        <v>35</v>
      </c>
      <c r="AL45" s="26"/>
      <c r="AM45" s="25">
        <v>35</v>
      </c>
      <c r="AN45" s="26"/>
      <c r="AO45" s="27">
        <v>1</v>
      </c>
      <c r="AP45" s="26"/>
      <c r="AQ45" s="28">
        <f t="shared" ref="AQ45:AQ53" si="19">AM45*AO45</f>
        <v>35</v>
      </c>
      <c r="AR45" s="26"/>
      <c r="AS45" s="25">
        <v>35</v>
      </c>
      <c r="AT45" s="26"/>
      <c r="AU45" s="27">
        <v>1</v>
      </c>
      <c r="AV45" s="26"/>
      <c r="AW45" s="28">
        <f t="shared" ref="AW45:AW53" si="20">AS45*AU45</f>
        <v>35</v>
      </c>
      <c r="AX45" s="26"/>
      <c r="AY45" s="25">
        <v>35</v>
      </c>
      <c r="AZ45" s="26"/>
      <c r="BA45" s="27">
        <v>1</v>
      </c>
      <c r="BB45" s="26"/>
      <c r="BC45" s="28">
        <f t="shared" ref="BC45:BC53" si="21">AY45*BA45</f>
        <v>35</v>
      </c>
      <c r="BE45" s="9">
        <v>35</v>
      </c>
      <c r="BG45" s="7">
        <v>1</v>
      </c>
      <c r="BI45" s="3">
        <f t="shared" ref="BI45:BI53" si="22">BE45*BG45</f>
        <v>35</v>
      </c>
      <c r="BK45" s="9">
        <v>35</v>
      </c>
      <c r="BM45" s="7">
        <v>1</v>
      </c>
      <c r="BO45" s="3">
        <f t="shared" ref="BO45:BO53" si="23">BK45*BM45</f>
        <v>35</v>
      </c>
      <c r="BQ45" s="9">
        <v>35</v>
      </c>
      <c r="BS45" s="7">
        <v>1</v>
      </c>
      <c r="BU45" s="3">
        <f t="shared" ref="BU45:BU53" si="24">BQ45*BS45</f>
        <v>35</v>
      </c>
      <c r="BW45" s="9">
        <v>35</v>
      </c>
      <c r="BY45" s="7">
        <v>1</v>
      </c>
      <c r="CA45" s="3">
        <f t="shared" ref="CA45:CA53" si="25">BW45*BY45</f>
        <v>35</v>
      </c>
    </row>
    <row r="46" spans="1:79" x14ac:dyDescent="0.25">
      <c r="A46" t="s">
        <v>6</v>
      </c>
      <c r="C46" s="25">
        <v>6.25</v>
      </c>
      <c r="D46" s="26"/>
      <c r="E46" s="30">
        <f>17-17</f>
        <v>0</v>
      </c>
      <c r="F46" s="26"/>
      <c r="G46" s="19">
        <f t="shared" si="13"/>
        <v>0</v>
      </c>
      <c r="H46" s="26"/>
      <c r="I46" s="25">
        <f>6.25</f>
        <v>6.25</v>
      </c>
      <c r="J46" s="26"/>
      <c r="K46" s="27">
        <v>17</v>
      </c>
      <c r="L46" s="26"/>
      <c r="M46" s="28">
        <f t="shared" si="14"/>
        <v>106.25</v>
      </c>
      <c r="N46" s="26"/>
      <c r="O46" s="25">
        <f>6.25</f>
        <v>6.25</v>
      </c>
      <c r="P46" s="26"/>
      <c r="Q46" s="27">
        <v>17</v>
      </c>
      <c r="R46" s="26"/>
      <c r="S46" s="28">
        <f t="shared" si="15"/>
        <v>106.25</v>
      </c>
      <c r="T46" s="26"/>
      <c r="U46" s="25">
        <f>6.25</f>
        <v>6.25</v>
      </c>
      <c r="V46" s="26"/>
      <c r="W46" s="27">
        <v>17</v>
      </c>
      <c r="X46" s="26"/>
      <c r="Y46" s="28">
        <f t="shared" si="16"/>
        <v>106.25</v>
      </c>
      <c r="Z46" s="26"/>
      <c r="AA46" s="25">
        <f>6.25</f>
        <v>6.25</v>
      </c>
      <c r="AB46" s="26"/>
      <c r="AC46" s="27">
        <v>17</v>
      </c>
      <c r="AD46" s="26"/>
      <c r="AE46" s="28">
        <f t="shared" si="17"/>
        <v>106.25</v>
      </c>
      <c r="AF46" s="26"/>
      <c r="AG46" s="25">
        <f>6.25</f>
        <v>6.25</v>
      </c>
      <c r="AH46" s="26"/>
      <c r="AI46" s="27">
        <v>17</v>
      </c>
      <c r="AJ46" s="26"/>
      <c r="AK46" s="28">
        <f t="shared" si="18"/>
        <v>106.25</v>
      </c>
      <c r="AL46" s="26"/>
      <c r="AM46" s="25">
        <f>6.25</f>
        <v>6.25</v>
      </c>
      <c r="AN46" s="26"/>
      <c r="AO46" s="27">
        <v>17</v>
      </c>
      <c r="AP46" s="26"/>
      <c r="AQ46" s="28">
        <f t="shared" si="19"/>
        <v>106.25</v>
      </c>
      <c r="AR46" s="26"/>
      <c r="AS46" s="25">
        <f>6.25</f>
        <v>6.25</v>
      </c>
      <c r="AT46" s="26"/>
      <c r="AU46" s="27">
        <v>17</v>
      </c>
      <c r="AV46" s="26"/>
      <c r="AW46" s="28">
        <f t="shared" si="20"/>
        <v>106.25</v>
      </c>
      <c r="AX46" s="26"/>
      <c r="AY46" s="25">
        <f>6.25</f>
        <v>6.25</v>
      </c>
      <c r="AZ46" s="26"/>
      <c r="BA46" s="27">
        <v>17</v>
      </c>
      <c r="BB46" s="26"/>
      <c r="BC46" s="28">
        <f t="shared" si="21"/>
        <v>106.25</v>
      </c>
      <c r="BE46" s="34">
        <f>6.25-1.25</f>
        <v>5</v>
      </c>
      <c r="BG46" s="7">
        <v>17</v>
      </c>
      <c r="BI46" s="19">
        <f t="shared" si="22"/>
        <v>85</v>
      </c>
      <c r="BK46" s="25">
        <v>5</v>
      </c>
      <c r="BM46" s="7">
        <v>17</v>
      </c>
      <c r="BO46" s="28">
        <f t="shared" si="23"/>
        <v>85</v>
      </c>
      <c r="BQ46" s="9">
        <v>5</v>
      </c>
      <c r="BS46" s="7">
        <v>16</v>
      </c>
      <c r="BU46" s="3">
        <f t="shared" si="24"/>
        <v>80</v>
      </c>
      <c r="BW46" s="9">
        <v>5</v>
      </c>
      <c r="BY46" s="7">
        <v>16</v>
      </c>
      <c r="CA46" s="3">
        <f t="shared" si="25"/>
        <v>80</v>
      </c>
    </row>
    <row r="47" spans="1:79" x14ac:dyDescent="0.25">
      <c r="A47" t="s">
        <v>15</v>
      </c>
      <c r="C47" s="25">
        <v>20</v>
      </c>
      <c r="D47" s="26"/>
      <c r="E47" s="30">
        <f>6-6</f>
        <v>0</v>
      </c>
      <c r="F47" s="26"/>
      <c r="G47" s="19">
        <f t="shared" si="13"/>
        <v>0</v>
      </c>
      <c r="H47" s="26"/>
      <c r="I47" s="25">
        <v>20</v>
      </c>
      <c r="J47" s="26"/>
      <c r="K47" s="27">
        <v>6</v>
      </c>
      <c r="L47" s="26"/>
      <c r="M47" s="28">
        <f t="shared" si="14"/>
        <v>120</v>
      </c>
      <c r="N47" s="26"/>
      <c r="O47" s="25">
        <v>20</v>
      </c>
      <c r="P47" s="26"/>
      <c r="Q47" s="27">
        <v>6</v>
      </c>
      <c r="R47" s="26"/>
      <c r="S47" s="28">
        <f t="shared" si="15"/>
        <v>120</v>
      </c>
      <c r="T47" s="26"/>
      <c r="U47" s="25">
        <v>20</v>
      </c>
      <c r="V47" s="26"/>
      <c r="W47" s="27">
        <v>6</v>
      </c>
      <c r="X47" s="26"/>
      <c r="Y47" s="28">
        <f t="shared" si="16"/>
        <v>120</v>
      </c>
      <c r="Z47" s="26"/>
      <c r="AA47" s="25">
        <v>20</v>
      </c>
      <c r="AB47" s="26"/>
      <c r="AC47" s="27">
        <v>6</v>
      </c>
      <c r="AD47" s="26"/>
      <c r="AE47" s="28">
        <f t="shared" si="17"/>
        <v>120</v>
      </c>
      <c r="AF47" s="26"/>
      <c r="AG47" s="25">
        <v>20</v>
      </c>
      <c r="AH47" s="26"/>
      <c r="AI47" s="27">
        <v>6</v>
      </c>
      <c r="AJ47" s="26"/>
      <c r="AK47" s="28">
        <f t="shared" si="18"/>
        <v>120</v>
      </c>
      <c r="AL47" s="26"/>
      <c r="AM47" s="25">
        <v>20</v>
      </c>
      <c r="AN47" s="26"/>
      <c r="AO47" s="27">
        <v>6</v>
      </c>
      <c r="AP47" s="26"/>
      <c r="AQ47" s="28">
        <f t="shared" si="19"/>
        <v>120</v>
      </c>
      <c r="AR47" s="26"/>
      <c r="AS47" s="25">
        <v>20</v>
      </c>
      <c r="AT47" s="26"/>
      <c r="AU47" s="27">
        <v>6</v>
      </c>
      <c r="AV47" s="26"/>
      <c r="AW47" s="28">
        <f t="shared" si="20"/>
        <v>120</v>
      </c>
      <c r="AX47" s="26"/>
      <c r="AY47" s="25">
        <v>20</v>
      </c>
      <c r="AZ47" s="26"/>
      <c r="BA47" s="27">
        <v>6</v>
      </c>
      <c r="BB47" s="26"/>
      <c r="BC47" s="28">
        <f t="shared" si="21"/>
        <v>120</v>
      </c>
      <c r="BE47" s="9">
        <v>20</v>
      </c>
      <c r="BG47" s="7">
        <v>6</v>
      </c>
      <c r="BI47" s="3">
        <f t="shared" si="22"/>
        <v>120</v>
      </c>
      <c r="BK47" s="9">
        <v>20</v>
      </c>
      <c r="BM47" s="7">
        <v>6</v>
      </c>
      <c r="BO47" s="3">
        <f t="shared" si="23"/>
        <v>120</v>
      </c>
      <c r="BQ47" s="9">
        <v>20</v>
      </c>
      <c r="BS47" s="7">
        <v>6</v>
      </c>
      <c r="BU47" s="3">
        <f t="shared" si="24"/>
        <v>120</v>
      </c>
      <c r="BW47" s="9">
        <v>20</v>
      </c>
      <c r="BY47" s="7">
        <v>6</v>
      </c>
      <c r="CA47" s="3">
        <f t="shared" si="25"/>
        <v>120</v>
      </c>
    </row>
    <row r="48" spans="1:79" x14ac:dyDescent="0.25">
      <c r="A48" t="s">
        <v>16</v>
      </c>
      <c r="C48" s="25">
        <v>2</v>
      </c>
      <c r="D48" s="26"/>
      <c r="E48" s="30">
        <f>3-3</f>
        <v>0</v>
      </c>
      <c r="F48" s="26"/>
      <c r="G48" s="19">
        <f t="shared" si="13"/>
        <v>0</v>
      </c>
      <c r="H48" s="26"/>
      <c r="I48" s="25">
        <v>2</v>
      </c>
      <c r="J48" s="26"/>
      <c r="K48" s="27">
        <v>3</v>
      </c>
      <c r="L48" s="26"/>
      <c r="M48" s="28">
        <f t="shared" si="14"/>
        <v>6</v>
      </c>
      <c r="N48" s="26"/>
      <c r="O48" s="25">
        <v>2</v>
      </c>
      <c r="P48" s="26"/>
      <c r="Q48" s="27">
        <v>3</v>
      </c>
      <c r="R48" s="26"/>
      <c r="S48" s="28">
        <f t="shared" si="15"/>
        <v>6</v>
      </c>
      <c r="T48" s="26"/>
      <c r="U48" s="25">
        <v>2</v>
      </c>
      <c r="V48" s="26"/>
      <c r="W48" s="27">
        <v>3</v>
      </c>
      <c r="X48" s="26"/>
      <c r="Y48" s="28">
        <f t="shared" si="16"/>
        <v>6</v>
      </c>
      <c r="Z48" s="26"/>
      <c r="AA48" s="25">
        <v>2</v>
      </c>
      <c r="AB48" s="26"/>
      <c r="AC48" s="27">
        <v>3</v>
      </c>
      <c r="AD48" s="26"/>
      <c r="AE48" s="28">
        <f t="shared" si="17"/>
        <v>6</v>
      </c>
      <c r="AF48" s="26"/>
      <c r="AG48" s="25">
        <v>2</v>
      </c>
      <c r="AH48" s="26"/>
      <c r="AI48" s="27">
        <v>5</v>
      </c>
      <c r="AJ48" s="26"/>
      <c r="AK48" s="28">
        <f t="shared" si="18"/>
        <v>10</v>
      </c>
      <c r="AL48" s="26"/>
      <c r="AM48" s="25">
        <v>2</v>
      </c>
      <c r="AN48" s="26"/>
      <c r="AO48" s="27">
        <v>5</v>
      </c>
      <c r="AP48" s="26"/>
      <c r="AQ48" s="28">
        <f t="shared" si="19"/>
        <v>10</v>
      </c>
      <c r="AR48" s="26"/>
      <c r="AS48" s="25">
        <v>2</v>
      </c>
      <c r="AT48" s="26"/>
      <c r="AU48" s="27">
        <v>2</v>
      </c>
      <c r="AV48" s="26"/>
      <c r="AW48" s="28">
        <f t="shared" si="20"/>
        <v>4</v>
      </c>
      <c r="AX48" s="26"/>
      <c r="AY48" s="25">
        <v>2</v>
      </c>
      <c r="AZ48" s="26"/>
      <c r="BA48" s="27">
        <v>2</v>
      </c>
      <c r="BB48" s="26"/>
      <c r="BC48" s="28">
        <f t="shared" si="21"/>
        <v>4</v>
      </c>
      <c r="BE48" s="9">
        <v>2</v>
      </c>
      <c r="BG48" s="7">
        <v>2</v>
      </c>
      <c r="BI48" s="3">
        <f t="shared" si="22"/>
        <v>4</v>
      </c>
      <c r="BK48" s="9">
        <v>2</v>
      </c>
      <c r="BM48" s="7">
        <v>2</v>
      </c>
      <c r="BO48" s="3">
        <f t="shared" si="23"/>
        <v>4</v>
      </c>
      <c r="BQ48" s="9">
        <v>2</v>
      </c>
      <c r="BS48" s="7">
        <v>2</v>
      </c>
      <c r="BU48" s="3">
        <f t="shared" si="24"/>
        <v>4</v>
      </c>
      <c r="BW48" s="9">
        <v>2</v>
      </c>
      <c r="BY48" s="7">
        <v>2</v>
      </c>
      <c r="CA48" s="3">
        <f t="shared" si="25"/>
        <v>4</v>
      </c>
    </row>
    <row r="49" spans="1:79" x14ac:dyDescent="0.25">
      <c r="A49" t="s">
        <v>37</v>
      </c>
      <c r="C49" s="25">
        <v>0</v>
      </c>
      <c r="D49" s="26"/>
      <c r="E49" s="27">
        <v>0</v>
      </c>
      <c r="F49" s="26"/>
      <c r="G49" s="28">
        <f t="shared" si="13"/>
        <v>0</v>
      </c>
      <c r="H49" s="26"/>
      <c r="I49" s="25">
        <v>4.25</v>
      </c>
      <c r="J49" s="26"/>
      <c r="K49" s="27">
        <v>74</v>
      </c>
      <c r="L49" s="26"/>
      <c r="M49" s="28">
        <f t="shared" si="14"/>
        <v>314.5</v>
      </c>
      <c r="N49" s="26"/>
      <c r="O49" s="25">
        <v>4.25</v>
      </c>
      <c r="P49" s="26"/>
      <c r="Q49" s="27">
        <v>92</v>
      </c>
      <c r="R49" s="26"/>
      <c r="S49" s="28">
        <f t="shared" si="15"/>
        <v>391</v>
      </c>
      <c r="T49" s="26"/>
      <c r="U49" s="25">
        <v>4.25</v>
      </c>
      <c r="V49" s="26"/>
      <c r="W49" s="27">
        <v>51</v>
      </c>
      <c r="X49" s="26"/>
      <c r="Y49" s="28">
        <f t="shared" si="16"/>
        <v>216.75</v>
      </c>
      <c r="Z49" s="26"/>
      <c r="AA49" s="25">
        <v>4.25</v>
      </c>
      <c r="AB49" s="26"/>
      <c r="AC49" s="27">
        <v>88</v>
      </c>
      <c r="AD49" s="26"/>
      <c r="AE49" s="28">
        <f t="shared" si="17"/>
        <v>374</v>
      </c>
      <c r="AF49" s="26"/>
      <c r="AG49" s="25">
        <v>4.25</v>
      </c>
      <c r="AH49" s="26"/>
      <c r="AI49" s="27">
        <v>203</v>
      </c>
      <c r="AJ49" s="26"/>
      <c r="AK49" s="28">
        <f t="shared" si="18"/>
        <v>862.75</v>
      </c>
      <c r="AL49" s="26"/>
      <c r="AM49" s="25">
        <v>4.25</v>
      </c>
      <c r="AN49" s="26"/>
      <c r="AO49" s="27">
        <v>211</v>
      </c>
      <c r="AP49" s="26"/>
      <c r="AQ49" s="28">
        <f t="shared" si="19"/>
        <v>896.75</v>
      </c>
      <c r="AR49" s="26"/>
      <c r="AS49" s="25">
        <v>4.25</v>
      </c>
      <c r="AT49" s="26"/>
      <c r="AU49" s="27">
        <v>75</v>
      </c>
      <c r="AV49" s="26"/>
      <c r="AW49" s="28">
        <f t="shared" si="20"/>
        <v>318.75</v>
      </c>
      <c r="AX49" s="26"/>
      <c r="AY49" s="25">
        <v>4.25</v>
      </c>
      <c r="AZ49" s="26"/>
      <c r="BA49" s="27">
        <v>95</v>
      </c>
      <c r="BB49" s="26"/>
      <c r="BC49" s="28">
        <f t="shared" si="21"/>
        <v>403.75</v>
      </c>
      <c r="BE49" s="34">
        <f>4.25-1.75</f>
        <v>2.5</v>
      </c>
      <c r="BG49" s="30">
        <f>238-83</f>
        <v>155</v>
      </c>
      <c r="BI49" s="3">
        <f t="shared" si="22"/>
        <v>387.5</v>
      </c>
      <c r="BK49" s="9">
        <v>2.5</v>
      </c>
      <c r="BM49" s="7">
        <v>42</v>
      </c>
      <c r="BO49" s="3">
        <f t="shared" si="23"/>
        <v>105</v>
      </c>
      <c r="BQ49" s="9">
        <v>2.5</v>
      </c>
      <c r="BS49" s="7">
        <v>34</v>
      </c>
      <c r="BU49" s="3">
        <f t="shared" si="24"/>
        <v>85</v>
      </c>
      <c r="BW49" s="9">
        <v>2.5</v>
      </c>
      <c r="BY49" s="7">
        <v>56</v>
      </c>
      <c r="CA49" s="3">
        <f t="shared" si="25"/>
        <v>140</v>
      </c>
    </row>
    <row r="50" spans="1:79" x14ac:dyDescent="0.25">
      <c r="A50" t="s">
        <v>17</v>
      </c>
      <c r="C50" s="25">
        <v>0.82</v>
      </c>
      <c r="D50" s="26"/>
      <c r="E50" s="30">
        <f>1-1</f>
        <v>0</v>
      </c>
      <c r="F50" s="26"/>
      <c r="G50" s="31">
        <f t="shared" si="13"/>
        <v>0</v>
      </c>
      <c r="H50" s="26"/>
      <c r="I50" s="25">
        <v>0.82</v>
      </c>
      <c r="J50" s="26"/>
      <c r="K50" s="27">
        <v>1</v>
      </c>
      <c r="L50" s="26"/>
      <c r="M50" s="32">
        <f t="shared" si="14"/>
        <v>0.82</v>
      </c>
      <c r="N50" s="26"/>
      <c r="O50" s="25">
        <v>0.82</v>
      </c>
      <c r="P50" s="26"/>
      <c r="Q50" s="27">
        <v>2</v>
      </c>
      <c r="R50" s="26"/>
      <c r="S50" s="32">
        <f t="shared" si="15"/>
        <v>1.64</v>
      </c>
      <c r="T50" s="26"/>
      <c r="U50" s="25">
        <v>0.82</v>
      </c>
      <c r="V50" s="26"/>
      <c r="W50" s="27">
        <v>3</v>
      </c>
      <c r="X50" s="26"/>
      <c r="Y50" s="32">
        <f t="shared" si="16"/>
        <v>2.46</v>
      </c>
      <c r="Z50" s="26"/>
      <c r="AA50" s="25">
        <v>0.82</v>
      </c>
      <c r="AB50" s="26"/>
      <c r="AC50" s="27">
        <v>4</v>
      </c>
      <c r="AD50" s="26"/>
      <c r="AE50" s="32">
        <f t="shared" si="17"/>
        <v>3.28</v>
      </c>
      <c r="AF50" s="26"/>
      <c r="AG50" s="25">
        <v>0.82</v>
      </c>
      <c r="AH50" s="26"/>
      <c r="AI50" s="27">
        <v>3</v>
      </c>
      <c r="AJ50" s="26"/>
      <c r="AK50" s="32">
        <f t="shared" si="18"/>
        <v>2.46</v>
      </c>
      <c r="AL50" s="26"/>
      <c r="AM50" s="25">
        <v>0.82</v>
      </c>
      <c r="AN50" s="26"/>
      <c r="AO50" s="27">
        <v>4</v>
      </c>
      <c r="AP50" s="26"/>
      <c r="AQ50" s="32">
        <f t="shared" si="19"/>
        <v>3.28</v>
      </c>
      <c r="AR50" s="26"/>
      <c r="AS50" s="25">
        <v>0.82</v>
      </c>
      <c r="AT50" s="26"/>
      <c r="AU50" s="27">
        <v>4</v>
      </c>
      <c r="AV50" s="26"/>
      <c r="AW50" s="32">
        <f t="shared" si="20"/>
        <v>3.28</v>
      </c>
      <c r="AX50" s="26"/>
      <c r="AY50" s="25">
        <v>0.82</v>
      </c>
      <c r="AZ50" s="26"/>
      <c r="BA50" s="27">
        <v>3</v>
      </c>
      <c r="BB50" s="26"/>
      <c r="BC50" s="32">
        <f t="shared" si="21"/>
        <v>2.46</v>
      </c>
      <c r="BE50" s="9">
        <v>0.82</v>
      </c>
      <c r="BG50" s="7">
        <v>4</v>
      </c>
      <c r="BI50" s="11">
        <f t="shared" si="22"/>
        <v>3.28</v>
      </c>
      <c r="BK50" s="9">
        <v>0.82</v>
      </c>
      <c r="BM50" s="7">
        <v>4</v>
      </c>
      <c r="BO50" s="11">
        <f t="shared" si="23"/>
        <v>3.28</v>
      </c>
      <c r="BQ50" s="9">
        <v>0.82</v>
      </c>
      <c r="BS50" s="7">
        <v>4</v>
      </c>
      <c r="BU50" s="11">
        <f t="shared" si="24"/>
        <v>3.28</v>
      </c>
      <c r="BW50" s="9">
        <v>0.82</v>
      </c>
      <c r="BY50" s="7">
        <v>4</v>
      </c>
      <c r="CA50" s="11">
        <f t="shared" si="25"/>
        <v>3.28</v>
      </c>
    </row>
    <row r="51" spans="1:79" x14ac:dyDescent="0.25">
      <c r="A51" t="s">
        <v>38</v>
      </c>
      <c r="C51" s="25">
        <v>0</v>
      </c>
      <c r="D51" s="26"/>
      <c r="E51" s="27">
        <v>0</v>
      </c>
      <c r="F51" s="26"/>
      <c r="G51" s="32">
        <f t="shared" si="13"/>
        <v>0</v>
      </c>
      <c r="H51" s="26"/>
      <c r="I51" s="25">
        <v>5</v>
      </c>
      <c r="J51" s="26"/>
      <c r="K51" s="27">
        <v>2</v>
      </c>
      <c r="L51" s="26"/>
      <c r="M51" s="32">
        <f t="shared" si="14"/>
        <v>10</v>
      </c>
      <c r="N51" s="26"/>
      <c r="O51" s="25">
        <v>5</v>
      </c>
      <c r="P51" s="26"/>
      <c r="Q51" s="27">
        <v>1</v>
      </c>
      <c r="R51" s="26"/>
      <c r="S51" s="32">
        <f t="shared" si="15"/>
        <v>5</v>
      </c>
      <c r="T51" s="26"/>
      <c r="U51" s="25">
        <v>5</v>
      </c>
      <c r="V51" s="26"/>
      <c r="W51" s="27">
        <v>1</v>
      </c>
      <c r="X51" s="26"/>
      <c r="Y51" s="32">
        <f t="shared" si="16"/>
        <v>5</v>
      </c>
      <c r="Z51" s="26"/>
      <c r="AA51" s="25">
        <v>5</v>
      </c>
      <c r="AB51" s="26"/>
      <c r="AC51" s="27">
        <v>1</v>
      </c>
      <c r="AD51" s="26"/>
      <c r="AE51" s="32">
        <f t="shared" si="17"/>
        <v>5</v>
      </c>
      <c r="AF51" s="26"/>
      <c r="AG51" s="25">
        <v>5</v>
      </c>
      <c r="AH51" s="26"/>
      <c r="AI51" s="27">
        <v>3</v>
      </c>
      <c r="AJ51" s="26"/>
      <c r="AK51" s="32">
        <f t="shared" si="18"/>
        <v>15</v>
      </c>
      <c r="AL51" s="26"/>
      <c r="AM51" s="25">
        <v>5</v>
      </c>
      <c r="AN51" s="26"/>
      <c r="AO51" s="27">
        <v>3</v>
      </c>
      <c r="AP51" s="26"/>
      <c r="AQ51" s="32">
        <f t="shared" si="19"/>
        <v>15</v>
      </c>
      <c r="AR51" s="26"/>
      <c r="AS51" s="25">
        <v>5</v>
      </c>
      <c r="AT51" s="26"/>
      <c r="AU51" s="27">
        <v>3</v>
      </c>
      <c r="AV51" s="26"/>
      <c r="AW51" s="32">
        <f t="shared" si="20"/>
        <v>15</v>
      </c>
      <c r="AX51" s="26"/>
      <c r="AY51" s="25">
        <v>5</v>
      </c>
      <c r="AZ51" s="26"/>
      <c r="BA51" s="27">
        <v>3</v>
      </c>
      <c r="BB51" s="26"/>
      <c r="BC51" s="32">
        <f t="shared" si="21"/>
        <v>15</v>
      </c>
      <c r="BE51" s="9">
        <v>5</v>
      </c>
      <c r="BG51" s="7">
        <v>3</v>
      </c>
      <c r="BI51" s="11">
        <f t="shared" si="22"/>
        <v>15</v>
      </c>
      <c r="BK51" s="9">
        <v>5</v>
      </c>
      <c r="BM51" s="7">
        <v>3</v>
      </c>
      <c r="BO51" s="11">
        <f t="shared" si="23"/>
        <v>15</v>
      </c>
      <c r="BQ51" s="9">
        <v>5</v>
      </c>
      <c r="BS51" s="7">
        <v>3</v>
      </c>
      <c r="BU51" s="11">
        <f t="shared" si="24"/>
        <v>15</v>
      </c>
      <c r="BW51" s="9">
        <v>5</v>
      </c>
      <c r="BY51" s="7">
        <v>3</v>
      </c>
      <c r="CA51" s="11">
        <f t="shared" si="25"/>
        <v>15</v>
      </c>
    </row>
    <row r="52" spans="1:79" x14ac:dyDescent="0.25">
      <c r="A52" t="s">
        <v>39</v>
      </c>
      <c r="C52" s="25">
        <v>0</v>
      </c>
      <c r="D52" s="26"/>
      <c r="E52" s="27">
        <v>0</v>
      </c>
      <c r="F52" s="26"/>
      <c r="G52" s="32">
        <f t="shared" si="13"/>
        <v>0</v>
      </c>
      <c r="H52" s="26"/>
      <c r="I52" s="25">
        <v>1</v>
      </c>
      <c r="J52" s="26"/>
      <c r="K52" s="27">
        <v>51</v>
      </c>
      <c r="L52" s="26"/>
      <c r="M52" s="32">
        <f t="shared" si="14"/>
        <v>51</v>
      </c>
      <c r="N52" s="26"/>
      <c r="O52" s="25">
        <v>1</v>
      </c>
      <c r="P52" s="26"/>
      <c r="Q52" s="27">
        <v>66</v>
      </c>
      <c r="R52" s="26"/>
      <c r="S52" s="32">
        <f t="shared" si="15"/>
        <v>66</v>
      </c>
      <c r="T52" s="26"/>
      <c r="U52" s="25">
        <v>1</v>
      </c>
      <c r="V52" s="26"/>
      <c r="W52" s="27">
        <v>60</v>
      </c>
      <c r="X52" s="26"/>
      <c r="Y52" s="32">
        <f t="shared" si="16"/>
        <v>60</v>
      </c>
      <c r="Z52" s="26"/>
      <c r="AA52" s="25">
        <v>1</v>
      </c>
      <c r="AB52" s="26"/>
      <c r="AC52" s="27">
        <v>63</v>
      </c>
      <c r="AD52" s="26"/>
      <c r="AE52" s="32">
        <f t="shared" si="17"/>
        <v>63</v>
      </c>
      <c r="AF52" s="26"/>
      <c r="AG52" s="25">
        <v>1</v>
      </c>
      <c r="AH52" s="26"/>
      <c r="AI52" s="27">
        <v>78</v>
      </c>
      <c r="AJ52" s="26"/>
      <c r="AK52" s="32">
        <f t="shared" si="18"/>
        <v>78</v>
      </c>
      <c r="AL52" s="26"/>
      <c r="AM52" s="25">
        <v>1</v>
      </c>
      <c r="AN52" s="26"/>
      <c r="AO52" s="27">
        <v>198</v>
      </c>
      <c r="AP52" s="26"/>
      <c r="AQ52" s="32">
        <f t="shared" si="19"/>
        <v>198</v>
      </c>
      <c r="AR52" s="26"/>
      <c r="AS52" s="25">
        <v>1</v>
      </c>
      <c r="AT52" s="26"/>
      <c r="AU52" s="27">
        <v>171</v>
      </c>
      <c r="AV52" s="26"/>
      <c r="AW52" s="32">
        <f t="shared" si="20"/>
        <v>171</v>
      </c>
      <c r="AX52" s="26"/>
      <c r="AY52" s="25">
        <v>1</v>
      </c>
      <c r="AZ52" s="26"/>
      <c r="BA52" s="27">
        <v>207</v>
      </c>
      <c r="BB52" s="26"/>
      <c r="BC52" s="32">
        <f t="shared" si="21"/>
        <v>207</v>
      </c>
      <c r="BE52" s="9">
        <v>1</v>
      </c>
      <c r="BG52" s="7">
        <v>189</v>
      </c>
      <c r="BI52" s="11">
        <f t="shared" si="22"/>
        <v>189</v>
      </c>
      <c r="BK52" s="9">
        <v>1</v>
      </c>
      <c r="BM52" s="7">
        <v>90</v>
      </c>
      <c r="BO52" s="11">
        <f t="shared" si="23"/>
        <v>90</v>
      </c>
      <c r="BQ52" s="9">
        <v>1</v>
      </c>
      <c r="BS52" s="7">
        <v>63</v>
      </c>
      <c r="BU52" s="11">
        <f t="shared" si="24"/>
        <v>63</v>
      </c>
      <c r="BW52" s="9">
        <v>1</v>
      </c>
      <c r="BY52" s="7">
        <v>63</v>
      </c>
      <c r="CA52" s="11">
        <f t="shared" si="25"/>
        <v>63</v>
      </c>
    </row>
    <row r="53" spans="1:79" x14ac:dyDescent="0.25">
      <c r="A53" t="s">
        <v>53</v>
      </c>
      <c r="C53" s="25">
        <v>0</v>
      </c>
      <c r="D53" s="26"/>
      <c r="E53" s="27">
        <v>0</v>
      </c>
      <c r="F53" s="26"/>
      <c r="G53" s="29">
        <f t="shared" si="13"/>
        <v>0</v>
      </c>
      <c r="H53" s="26"/>
      <c r="I53" s="25">
        <v>0</v>
      </c>
      <c r="J53" s="26"/>
      <c r="K53" s="27">
        <v>0</v>
      </c>
      <c r="L53" s="26"/>
      <c r="M53" s="29">
        <f t="shared" si="14"/>
        <v>0</v>
      </c>
      <c r="N53" s="26"/>
      <c r="O53" s="25">
        <v>10</v>
      </c>
      <c r="P53" s="26"/>
      <c r="Q53" s="27">
        <v>1</v>
      </c>
      <c r="R53" s="26"/>
      <c r="S53" s="29">
        <f t="shared" si="15"/>
        <v>10</v>
      </c>
      <c r="T53" s="26"/>
      <c r="U53" s="25">
        <v>10</v>
      </c>
      <c r="V53" s="26"/>
      <c r="W53" s="27">
        <v>0</v>
      </c>
      <c r="X53" s="26"/>
      <c r="Y53" s="29">
        <f t="shared" si="16"/>
        <v>0</v>
      </c>
      <c r="Z53" s="26"/>
      <c r="AA53" s="25">
        <v>10</v>
      </c>
      <c r="AB53" s="26"/>
      <c r="AC53" s="27">
        <v>0</v>
      </c>
      <c r="AD53" s="26"/>
      <c r="AE53" s="29">
        <f t="shared" si="17"/>
        <v>0</v>
      </c>
      <c r="AF53" s="26"/>
      <c r="AG53" s="25">
        <v>10</v>
      </c>
      <c r="AH53" s="26"/>
      <c r="AI53" s="27">
        <v>0</v>
      </c>
      <c r="AJ53" s="26"/>
      <c r="AK53" s="29">
        <f t="shared" si="18"/>
        <v>0</v>
      </c>
      <c r="AL53" s="26"/>
      <c r="AM53" s="25">
        <v>10</v>
      </c>
      <c r="AN53" s="26"/>
      <c r="AO53" s="27">
        <v>0</v>
      </c>
      <c r="AP53" s="26"/>
      <c r="AQ53" s="29">
        <f t="shared" si="19"/>
        <v>0</v>
      </c>
      <c r="AR53" s="26"/>
      <c r="AS53" s="25">
        <v>10</v>
      </c>
      <c r="AT53" s="26"/>
      <c r="AU53" s="27">
        <v>0</v>
      </c>
      <c r="AV53" s="26"/>
      <c r="AW53" s="29">
        <f t="shared" si="20"/>
        <v>0</v>
      </c>
      <c r="AX53" s="26"/>
      <c r="AY53" s="25">
        <v>10</v>
      </c>
      <c r="AZ53" s="26"/>
      <c r="BA53" s="27">
        <v>0</v>
      </c>
      <c r="BB53" s="26"/>
      <c r="BC53" s="29">
        <f t="shared" si="21"/>
        <v>0</v>
      </c>
      <c r="BE53" s="9">
        <v>10</v>
      </c>
      <c r="BG53" s="7">
        <v>0</v>
      </c>
      <c r="BI53" s="4">
        <f t="shared" si="22"/>
        <v>0</v>
      </c>
      <c r="BK53" s="9">
        <v>10</v>
      </c>
      <c r="BM53" s="7">
        <v>0</v>
      </c>
      <c r="BO53" s="4">
        <f t="shared" si="23"/>
        <v>0</v>
      </c>
      <c r="BQ53" s="9">
        <v>10</v>
      </c>
      <c r="BS53" s="7">
        <v>0</v>
      </c>
      <c r="BU53" s="4">
        <f t="shared" si="24"/>
        <v>0</v>
      </c>
      <c r="BW53" s="9">
        <v>10</v>
      </c>
      <c r="BY53" s="7">
        <v>0</v>
      </c>
      <c r="CA53" s="4">
        <f t="shared" si="25"/>
        <v>0</v>
      </c>
    </row>
    <row r="54" spans="1:79" x14ac:dyDescent="0.25">
      <c r="A54" t="s">
        <v>18</v>
      </c>
      <c r="C54" s="25"/>
      <c r="D54" s="26"/>
      <c r="E54" s="27"/>
      <c r="F54" s="26"/>
      <c r="G54" s="28">
        <f>SUM(G45:G53)</f>
        <v>0</v>
      </c>
      <c r="H54" s="26"/>
      <c r="I54" s="25"/>
      <c r="J54" s="26"/>
      <c r="K54" s="27"/>
      <c r="L54" s="26"/>
      <c r="M54" s="28">
        <f>SUM(M45:M53)</f>
        <v>643.57000000000005</v>
      </c>
      <c r="N54" s="26"/>
      <c r="O54" s="25"/>
      <c r="P54" s="26"/>
      <c r="Q54" s="27"/>
      <c r="R54" s="26"/>
      <c r="S54" s="28">
        <f>SUM(S45:S53)</f>
        <v>740.89</v>
      </c>
      <c r="T54" s="26"/>
      <c r="U54" s="25"/>
      <c r="V54" s="26"/>
      <c r="W54" s="27"/>
      <c r="X54" s="26"/>
      <c r="Y54" s="28">
        <f>SUM(Y45:Y53)</f>
        <v>551.46</v>
      </c>
      <c r="Z54" s="26"/>
      <c r="AA54" s="25"/>
      <c r="AB54" s="26"/>
      <c r="AC54" s="27"/>
      <c r="AD54" s="26"/>
      <c r="AE54" s="28">
        <f>SUM(AE45:AE53)</f>
        <v>712.53</v>
      </c>
      <c r="AF54" s="26"/>
      <c r="AG54" s="25"/>
      <c r="AH54" s="26"/>
      <c r="AI54" s="27"/>
      <c r="AJ54" s="26"/>
      <c r="AK54" s="28">
        <f>SUM(AK45:AK53)</f>
        <v>1229.46</v>
      </c>
      <c r="AL54" s="26"/>
      <c r="AM54" s="25"/>
      <c r="AN54" s="26"/>
      <c r="AO54" s="27"/>
      <c r="AP54" s="26"/>
      <c r="AQ54" s="28">
        <f>SUM(AQ45:AQ53)</f>
        <v>1384.28</v>
      </c>
      <c r="AR54" s="26"/>
      <c r="AS54" s="25"/>
      <c r="AT54" s="26"/>
      <c r="AU54" s="27"/>
      <c r="AV54" s="26"/>
      <c r="AW54" s="28">
        <f>SUM(AW45:AW53)</f>
        <v>773.28</v>
      </c>
      <c r="AX54" s="26"/>
      <c r="AY54" s="25"/>
      <c r="AZ54" s="26"/>
      <c r="BA54" s="27"/>
      <c r="BB54" s="26"/>
      <c r="BC54" s="28">
        <f>SUM(BC45:BC53)</f>
        <v>893.46</v>
      </c>
      <c r="BE54" s="9"/>
      <c r="BG54" s="7"/>
      <c r="BI54" s="3">
        <f>SUM(BI45:BI53)</f>
        <v>838.78</v>
      </c>
      <c r="BK54" s="9"/>
      <c r="BM54" s="7"/>
      <c r="BO54" s="3">
        <f>SUM(BO45:BO53)</f>
        <v>457.28</v>
      </c>
      <c r="BQ54" s="9"/>
      <c r="BS54" s="7"/>
      <c r="BU54" s="3">
        <f>SUM(BU45:BU53)</f>
        <v>405.28</v>
      </c>
      <c r="BW54" s="9"/>
      <c r="BY54" s="7"/>
      <c r="CA54" s="3">
        <f>SUM(CA45:CA53)</f>
        <v>460.28</v>
      </c>
    </row>
    <row r="55" spans="1:79" ht="15" customHeight="1" x14ac:dyDescent="0.25">
      <c r="C55" s="9"/>
      <c r="E55" s="7"/>
      <c r="I55" s="9"/>
      <c r="K55" s="7"/>
      <c r="O55" s="9"/>
      <c r="Q55" s="7"/>
      <c r="U55" s="9"/>
      <c r="W55" s="7"/>
      <c r="AA55" s="9"/>
      <c r="AC55" s="7"/>
      <c r="AG55" s="9"/>
      <c r="AI55" s="7"/>
      <c r="AM55" s="9"/>
      <c r="AO55" s="7"/>
      <c r="AS55" s="9"/>
      <c r="AU55" s="7"/>
      <c r="AY55" s="9"/>
      <c r="BA55" s="7"/>
      <c r="BE55" s="9"/>
      <c r="BG55" s="7"/>
      <c r="BK55" s="9"/>
      <c r="BM55" s="7"/>
      <c r="BQ55" s="9"/>
      <c r="BS55" s="7"/>
      <c r="BW55" s="9"/>
      <c r="BY55" s="7"/>
    </row>
    <row r="56" spans="1:79" x14ac:dyDescent="0.25">
      <c r="A56" t="s">
        <v>19</v>
      </c>
      <c r="C56" s="9">
        <v>0.1</v>
      </c>
      <c r="E56" s="7">
        <v>0</v>
      </c>
      <c r="G56" s="3">
        <f>C56*E56</f>
        <v>0</v>
      </c>
      <c r="I56" s="9">
        <v>0.1</v>
      </c>
      <c r="K56" s="7">
        <v>0</v>
      </c>
      <c r="M56" s="3">
        <f>I56*K56</f>
        <v>0</v>
      </c>
      <c r="O56" s="9">
        <v>0.1</v>
      </c>
      <c r="Q56" s="7">
        <v>0</v>
      </c>
      <c r="S56" s="3">
        <f>O56*Q56</f>
        <v>0</v>
      </c>
      <c r="U56" s="9">
        <v>0.1</v>
      </c>
      <c r="W56" s="7">
        <v>0</v>
      </c>
      <c r="Y56" s="3">
        <f>U56*W56</f>
        <v>0</v>
      </c>
      <c r="AA56" s="9">
        <v>0.1</v>
      </c>
      <c r="AC56" s="7">
        <v>0</v>
      </c>
      <c r="AE56" s="3">
        <f>AA56*AC56</f>
        <v>0</v>
      </c>
      <c r="AG56" s="25">
        <v>0.1</v>
      </c>
      <c r="AH56" s="26"/>
      <c r="AI56" s="30">
        <f>66-66</f>
        <v>0</v>
      </c>
      <c r="AJ56" s="26"/>
      <c r="AK56" s="19">
        <f>AG56*AI56</f>
        <v>0</v>
      </c>
      <c r="AM56" s="9">
        <v>0.1</v>
      </c>
      <c r="AO56" s="7">
        <v>0</v>
      </c>
      <c r="AQ56" s="3">
        <f>AM56*AO56</f>
        <v>0</v>
      </c>
      <c r="AS56" s="9">
        <v>0.1</v>
      </c>
      <c r="AU56" s="7">
        <v>0</v>
      </c>
      <c r="AW56" s="3">
        <f>AS56*AU56</f>
        <v>0</v>
      </c>
      <c r="AY56" s="9">
        <v>0.1</v>
      </c>
      <c r="BA56" s="7">
        <v>0</v>
      </c>
      <c r="BC56" s="3">
        <f>AY56*BA56</f>
        <v>0</v>
      </c>
      <c r="BE56" s="9">
        <v>0.1</v>
      </c>
      <c r="BG56" s="7">
        <v>0</v>
      </c>
      <c r="BI56" s="3">
        <f>BE56*BG56</f>
        <v>0</v>
      </c>
      <c r="BK56" s="9">
        <v>0.1</v>
      </c>
      <c r="BM56" s="7">
        <v>0</v>
      </c>
      <c r="BO56" s="3">
        <f>BK56*BM56</f>
        <v>0</v>
      </c>
      <c r="BQ56" s="9">
        <v>0.1</v>
      </c>
      <c r="BS56" s="7">
        <v>0</v>
      </c>
      <c r="BU56" s="3">
        <f>BQ56*BS56</f>
        <v>0</v>
      </c>
      <c r="BW56" s="9">
        <v>0.1</v>
      </c>
      <c r="BY56" s="7">
        <v>0</v>
      </c>
      <c r="CA56" s="3">
        <f>BW56*BY56</f>
        <v>0</v>
      </c>
    </row>
    <row r="57" spans="1:79" x14ac:dyDescent="0.25">
      <c r="A57" t="s">
        <v>20</v>
      </c>
      <c r="C57" s="10">
        <v>8.6999999999999994E-3</v>
      </c>
      <c r="E57" s="7">
        <v>0</v>
      </c>
      <c r="G57" s="4">
        <f>C57*E57</f>
        <v>0</v>
      </c>
      <c r="I57" s="10">
        <v>8.5000000000000006E-3</v>
      </c>
      <c r="K57" s="7">
        <v>0</v>
      </c>
      <c r="M57" s="4">
        <f>I57*K57</f>
        <v>0</v>
      </c>
      <c r="O57" s="10">
        <v>8.5000000000000006E-3</v>
      </c>
      <c r="Q57" s="7">
        <v>0</v>
      </c>
      <c r="S57" s="4">
        <f>O57*Q57</f>
        <v>0</v>
      </c>
      <c r="U57" s="10">
        <v>8.5000000000000006E-3</v>
      </c>
      <c r="W57" s="7">
        <v>0</v>
      </c>
      <c r="Y57" s="4">
        <f>U57*W57</f>
        <v>0</v>
      </c>
      <c r="AA57" s="10">
        <v>8.5000000000000006E-3</v>
      </c>
      <c r="AC57" s="7">
        <v>0</v>
      </c>
      <c r="AE57" s="4">
        <f>AA57*AC57</f>
        <v>0</v>
      </c>
      <c r="AG57" s="33">
        <v>8.5000000000000006E-3</v>
      </c>
      <c r="AH57" s="26"/>
      <c r="AI57" s="30">
        <f>66-66</f>
        <v>0</v>
      </c>
      <c r="AJ57" s="26"/>
      <c r="AK57" s="20">
        <f>AG57*AI57</f>
        <v>0</v>
      </c>
      <c r="AM57" s="10">
        <v>8.5000000000000006E-3</v>
      </c>
      <c r="AO57" s="7">
        <v>0</v>
      </c>
      <c r="AQ57" s="4">
        <f>AM57*AO57</f>
        <v>0</v>
      </c>
      <c r="AS57" s="10">
        <v>8.5000000000000006E-3</v>
      </c>
      <c r="AU57" s="7">
        <v>0</v>
      </c>
      <c r="AW57" s="4">
        <f>AS57*AU57</f>
        <v>0</v>
      </c>
      <c r="AY57" s="10">
        <v>8.5000000000000006E-3</v>
      </c>
      <c r="BA57" s="7">
        <v>0</v>
      </c>
      <c r="BC57" s="4">
        <f>AY57*BA57</f>
        <v>0</v>
      </c>
      <c r="BE57" s="10">
        <v>8.5000000000000006E-3</v>
      </c>
      <c r="BG57" s="7">
        <v>0</v>
      </c>
      <c r="BI57" s="4">
        <f>BE57*BG57</f>
        <v>0</v>
      </c>
      <c r="BK57" s="10">
        <v>8.5000000000000006E-3</v>
      </c>
      <c r="BM57" s="7">
        <v>0</v>
      </c>
      <c r="BO57" s="4">
        <f>BK57*BM57</f>
        <v>0</v>
      </c>
      <c r="BQ57" s="10">
        <v>8.5000000000000006E-3</v>
      </c>
      <c r="BS57" s="7">
        <v>0</v>
      </c>
      <c r="BU57" s="4">
        <f>BQ57*BS57</f>
        <v>0</v>
      </c>
      <c r="BW57" s="10">
        <v>8.5000000000000006E-3</v>
      </c>
      <c r="BY57" s="7">
        <v>0</v>
      </c>
      <c r="CA57" s="4">
        <f>BW57*BY57</f>
        <v>0</v>
      </c>
    </row>
    <row r="58" spans="1:79" x14ac:dyDescent="0.25">
      <c r="A58" t="s">
        <v>21</v>
      </c>
      <c r="G58" s="3">
        <f>SUM(G56:G57)</f>
        <v>0</v>
      </c>
      <c r="M58" s="3">
        <f>SUM(M56:M57)</f>
        <v>0</v>
      </c>
      <c r="S58" s="3">
        <f>SUM(S56:S57)</f>
        <v>0</v>
      </c>
      <c r="Y58" s="3">
        <f>SUM(Y56:Y57)</f>
        <v>0</v>
      </c>
      <c r="AE58" s="3">
        <f>SUM(AE56:AE57)</f>
        <v>0</v>
      </c>
      <c r="AK58" s="3">
        <f>SUM(AK56:AK57)</f>
        <v>0</v>
      </c>
      <c r="AQ58" s="3">
        <f>SUM(AQ56:AQ57)</f>
        <v>0</v>
      </c>
      <c r="AW58" s="3">
        <f>SUM(AW56:AW57)</f>
        <v>0</v>
      </c>
      <c r="BC58" s="3">
        <f>SUM(BC56:BC57)</f>
        <v>0</v>
      </c>
      <c r="BI58" s="3">
        <f>SUM(BI56:BI57)</f>
        <v>0</v>
      </c>
      <c r="BO58" s="3">
        <f>SUM(BO56:BO57)</f>
        <v>0</v>
      </c>
      <c r="BU58" s="3">
        <f>SUM(BU56:BU57)</f>
        <v>0</v>
      </c>
      <c r="CA58" s="3">
        <f>SUM(CA56:CA57)</f>
        <v>0</v>
      </c>
    </row>
    <row r="59" spans="1:79" ht="15" customHeight="1" x14ac:dyDescent="0.25"/>
    <row r="60" spans="1:79" x14ac:dyDescent="0.25">
      <c r="A60" t="s">
        <v>4</v>
      </c>
      <c r="G60" s="6">
        <f>G9+G11+G13+G18+G24+G29+G39+G43+G54+G58</f>
        <v>375</v>
      </c>
      <c r="M60" s="6">
        <f>M9+M11+M13+M18+M24+M29+M39+M43+M54+M58</f>
        <v>869.43560000000002</v>
      </c>
      <c r="S60" s="6">
        <f>S9+S11+S13+S18+S24+S29+S39+S43+S54+S58</f>
        <v>990.6851999999999</v>
      </c>
      <c r="Y60" s="6">
        <f>Y9+Y11+Y13+Y18+Y24+Y29+Y39+Y43+Y54+Y58</f>
        <v>823.50880000000006</v>
      </c>
      <c r="AE60" s="6">
        <f>AE9+AE11+AE13+AE18+AE24+AE29+AE39+AE43+AE54+AE58</f>
        <v>979.36760000000004</v>
      </c>
      <c r="AK60" s="6">
        <f>AK9+AK11+AK13+AK18+AK24+AK29+AK39+AK43+AK54+AK58</f>
        <v>1499.2182</v>
      </c>
      <c r="AQ60" s="6">
        <f>AQ9+AQ11+AQ13+AQ18+AQ24+AQ29+AQ39+AQ43+AQ54+AQ58</f>
        <v>1644.0459999999998</v>
      </c>
      <c r="AW60" s="6">
        <f>AW9+AW11+AW13+AW18+AW24+AW29+AW39+AW43+AW54+AW58</f>
        <v>1037.7035999999998</v>
      </c>
      <c r="BC60" s="6">
        <f>BC9+BC11+BC13+BC18+BC24+BC29+BC39+BC43+BC54+BC58</f>
        <v>1148.1984</v>
      </c>
      <c r="BI60" s="6">
        <f>BI9+BI11+BI13+BI18+BI24+BI29+BI39+BI43+BI54+BI58</f>
        <v>1100.8889999999999</v>
      </c>
      <c r="BO60" s="6">
        <f>BO9+BO11+BO13+BO18+BO24+BO29+BO39+BO43+BO54+BO58</f>
        <v>729.06560000000002</v>
      </c>
      <c r="BU60" s="6">
        <f>BU9+BU11+BU13+BU18+BU24+BU29+BU39+BU43+BU54+BU58</f>
        <v>641.67639999999994</v>
      </c>
      <c r="CA60" s="6">
        <f>CA9+CA11+CA13+CA18+CA24+CA29+CA39+CA43+CA54+CA58</f>
        <v>723.9982</v>
      </c>
    </row>
    <row r="61" spans="1:79" ht="15" customHeight="1" x14ac:dyDescent="0.25"/>
    <row r="62" spans="1:79" x14ac:dyDescent="0.25">
      <c r="A62" t="s">
        <v>52</v>
      </c>
      <c r="G62" s="6">
        <f>'Grant-revised by mlh'!G34</f>
        <v>0</v>
      </c>
      <c r="M62" s="6">
        <f>'Grant-revised by mlh'!M34</f>
        <v>198.0882</v>
      </c>
      <c r="S62" s="6">
        <f>'Grant-revised by mlh'!S34</f>
        <v>202.00040000000001</v>
      </c>
      <c r="Y62" s="6">
        <f>'Grant-revised by mlh'!Y34</f>
        <v>204.17440000000002</v>
      </c>
      <c r="AE62" s="6">
        <f>'Grant-revised by mlh'!AE34</f>
        <v>212.87039999999999</v>
      </c>
      <c r="AK62" s="6">
        <f>'Grant-revised by mlh'!AK34</f>
        <v>199.82640000000001</v>
      </c>
      <c r="AQ62" s="6">
        <f>'Grant-revised by mlh'!AQ34</f>
        <v>212.43559999999999</v>
      </c>
      <c r="AW62" s="6">
        <f>'Grant-revised by mlh'!AW34</f>
        <v>216.69640000000001</v>
      </c>
      <c r="BC62" s="6">
        <f>'Grant-revised by mlh'!BC34</f>
        <v>206.3484</v>
      </c>
      <c r="BI62" s="6">
        <f>'Grant-revised by mlh'!BI34</f>
        <v>221.56639999999999</v>
      </c>
      <c r="BO62" s="6">
        <f>'Grant-revised by mlh'!BO34</f>
        <v>211.13119999999998</v>
      </c>
      <c r="BU62" s="6">
        <f>'Grant-revised by mlh'!BU34</f>
        <v>200.696</v>
      </c>
      <c r="CA62" s="6">
        <f>'Grant-revised by mlh'!CA34</f>
        <v>255.91559999999998</v>
      </c>
    </row>
    <row r="63" spans="1:79" ht="15" customHeight="1" x14ac:dyDescent="0.25"/>
    <row r="64" spans="1:79" x14ac:dyDescent="0.25">
      <c r="A64" t="s">
        <v>41</v>
      </c>
      <c r="G64" s="11">
        <v>0</v>
      </c>
      <c r="H64" s="13"/>
      <c r="I64" s="13"/>
      <c r="J64" s="13"/>
      <c r="K64" s="13"/>
      <c r="L64" s="13"/>
      <c r="M64" s="31">
        <f>236.8-236.8</f>
        <v>0</v>
      </c>
      <c r="N64" s="13"/>
      <c r="O64" s="13"/>
      <c r="P64" s="13"/>
      <c r="Q64" s="13"/>
      <c r="R64" s="13"/>
      <c r="S64" s="11">
        <v>0</v>
      </c>
      <c r="T64" s="13"/>
      <c r="U64" s="13"/>
      <c r="V64" s="13"/>
      <c r="W64" s="13"/>
      <c r="X64" s="13"/>
      <c r="Y64" s="11">
        <v>0</v>
      </c>
      <c r="Z64" s="13"/>
      <c r="AA64" s="13"/>
      <c r="AB64" s="13"/>
      <c r="AC64" s="13"/>
      <c r="AD64" s="13"/>
      <c r="AE64" s="11">
        <v>0</v>
      </c>
      <c r="AG64" s="13"/>
      <c r="AH64" s="13"/>
      <c r="AI64" s="13"/>
      <c r="AJ64" s="13"/>
      <c r="AK64" s="11">
        <v>0</v>
      </c>
      <c r="AM64" s="13"/>
      <c r="AN64" s="13"/>
      <c r="AO64" s="13"/>
      <c r="AP64" s="13"/>
      <c r="AQ64" s="11">
        <v>0</v>
      </c>
      <c r="AS64" s="13"/>
      <c r="AT64" s="13"/>
      <c r="AU64" s="13"/>
      <c r="AV64" s="13"/>
      <c r="AW64" s="31">
        <f>2.43-2.43</f>
        <v>0</v>
      </c>
      <c r="AY64" s="13"/>
      <c r="AZ64" s="13"/>
      <c r="BA64" s="13"/>
      <c r="BB64" s="13"/>
      <c r="BC64" s="11">
        <v>0</v>
      </c>
      <c r="BE64" s="13"/>
      <c r="BF64" s="13"/>
      <c r="BG64" s="13"/>
      <c r="BH64" s="13"/>
      <c r="BI64" s="31">
        <f>-236.8-2.43+236.8+2.43</f>
        <v>-6.6613381477509392E-15</v>
      </c>
      <c r="BK64" s="13"/>
      <c r="BL64" s="13"/>
      <c r="BM64" s="13"/>
      <c r="BN64" s="13"/>
      <c r="BO64" s="32">
        <v>0</v>
      </c>
      <c r="BQ64" s="13"/>
      <c r="BR64" s="13"/>
      <c r="BS64" s="13"/>
      <c r="BT64" s="13"/>
      <c r="BU64" s="31">
        <f>227.21-227.21</f>
        <v>0</v>
      </c>
      <c r="BW64" s="13"/>
      <c r="BX64" s="13"/>
      <c r="BY64" s="13"/>
      <c r="BZ64" s="13"/>
      <c r="CA64" s="32">
        <f>227.21-227.21</f>
        <v>0</v>
      </c>
    </row>
    <row r="65" spans="1:79" ht="15" customHeight="1" x14ac:dyDescent="0.25">
      <c r="G65" s="11"/>
      <c r="M65" s="11"/>
      <c r="S65" s="11"/>
      <c r="Y65" s="11"/>
      <c r="AE65" s="11"/>
      <c r="AK65" s="11"/>
      <c r="AQ65" s="11"/>
      <c r="AW65" s="11"/>
      <c r="BC65" s="11"/>
      <c r="BI65" s="11"/>
      <c r="BO65" s="11"/>
      <c r="BU65" s="11"/>
      <c r="CA65" s="11"/>
    </row>
    <row r="66" spans="1:79" ht="15" customHeight="1" x14ac:dyDescent="0.25">
      <c r="A66" t="s">
        <v>58</v>
      </c>
      <c r="G66" s="11">
        <v>0</v>
      </c>
      <c r="M66" s="11">
        <v>-0.18</v>
      </c>
      <c r="S66" s="11">
        <v>0</v>
      </c>
      <c r="Y66" s="11">
        <v>0</v>
      </c>
      <c r="AE66" s="11">
        <v>0</v>
      </c>
      <c r="AK66" s="11">
        <v>-1.05</v>
      </c>
      <c r="AQ66" s="11">
        <v>0</v>
      </c>
      <c r="AW66" s="11">
        <v>0</v>
      </c>
      <c r="BC66" s="11">
        <v>0</v>
      </c>
      <c r="BI66" s="11">
        <v>0</v>
      </c>
      <c r="BO66" s="11">
        <v>0</v>
      </c>
      <c r="BU66" s="11">
        <v>0</v>
      </c>
      <c r="CA66" s="11">
        <v>0</v>
      </c>
    </row>
    <row r="67" spans="1:79" ht="15" customHeight="1" x14ac:dyDescent="0.25">
      <c r="G67" s="11"/>
      <c r="M67" s="11"/>
      <c r="S67" s="11"/>
      <c r="Y67" s="11"/>
      <c r="AE67" s="11"/>
      <c r="AK67" s="11"/>
      <c r="AQ67" s="11"/>
      <c r="AW67" s="11"/>
      <c r="BC67" s="11"/>
      <c r="BI67" s="11"/>
      <c r="BO67" s="11"/>
      <c r="BU67" s="11"/>
      <c r="CA67" s="11"/>
    </row>
    <row r="68" spans="1:79" ht="15" customHeight="1" x14ac:dyDescent="0.25">
      <c r="A68" t="s">
        <v>59</v>
      </c>
      <c r="G68" s="11">
        <v>0</v>
      </c>
      <c r="M68" s="11">
        <v>0</v>
      </c>
      <c r="S68" s="11">
        <v>0</v>
      </c>
      <c r="Y68" s="11">
        <f>-261.25+261.25</f>
        <v>0</v>
      </c>
      <c r="AE68" s="11">
        <v>0</v>
      </c>
      <c r="AK68" s="11">
        <v>0</v>
      </c>
      <c r="AQ68" s="11">
        <v>0</v>
      </c>
      <c r="AW68" s="11">
        <v>0</v>
      </c>
      <c r="BC68" s="11">
        <v>0</v>
      </c>
      <c r="BI68" s="11">
        <v>0</v>
      </c>
      <c r="BO68" s="11">
        <v>0</v>
      </c>
      <c r="BU68" s="11">
        <v>0</v>
      </c>
      <c r="CA68" s="11">
        <v>0</v>
      </c>
    </row>
    <row r="69" spans="1:79" ht="15" customHeight="1" x14ac:dyDescent="0.25">
      <c r="G69" s="11"/>
      <c r="M69" s="11"/>
      <c r="S69" s="11"/>
      <c r="Y69" s="11"/>
      <c r="AE69" s="11"/>
      <c r="AK69" s="11"/>
      <c r="AQ69" s="11"/>
      <c r="AW69" s="11"/>
      <c r="BC69" s="11"/>
      <c r="BI69" s="11"/>
      <c r="BO69" s="11"/>
      <c r="BU69" s="11"/>
      <c r="CA69" s="11"/>
    </row>
    <row r="70" spans="1:79" ht="15" customHeight="1" x14ac:dyDescent="0.25">
      <c r="A70" t="s">
        <v>60</v>
      </c>
      <c r="G70" s="11">
        <v>0</v>
      </c>
      <c r="M70" s="11">
        <v>0</v>
      </c>
      <c r="S70" s="11">
        <v>0</v>
      </c>
      <c r="Y70" s="11">
        <v>0</v>
      </c>
      <c r="AE70" s="11">
        <v>0</v>
      </c>
      <c r="AK70" s="11">
        <f>-10-33-60-69.7+10+33+60+69.7</f>
        <v>0</v>
      </c>
      <c r="AQ70" s="11">
        <v>0</v>
      </c>
      <c r="AW70" s="11">
        <v>0</v>
      </c>
      <c r="BC70" s="11">
        <v>0</v>
      </c>
      <c r="BI70" s="11">
        <v>0</v>
      </c>
      <c r="BO70" s="11">
        <v>0</v>
      </c>
      <c r="BU70" s="11">
        <v>0</v>
      </c>
      <c r="CA70" s="11">
        <v>0</v>
      </c>
    </row>
    <row r="71" spans="1:79" ht="15" customHeight="1" x14ac:dyDescent="0.25">
      <c r="G71" s="11"/>
      <c r="M71" s="11"/>
      <c r="S71" s="11"/>
      <c r="Y71" s="11"/>
      <c r="AE71" s="11"/>
      <c r="AK71" s="11"/>
      <c r="AQ71" s="11"/>
      <c r="AW71" s="11"/>
      <c r="BC71" s="11"/>
      <c r="BI71" s="11"/>
      <c r="BO71" s="11"/>
      <c r="BU71" s="11"/>
      <c r="CA71" s="11"/>
    </row>
    <row r="72" spans="1:79" ht="15" customHeight="1" x14ac:dyDescent="0.25">
      <c r="A72" t="s">
        <v>61</v>
      </c>
      <c r="G72" s="11">
        <v>0</v>
      </c>
      <c r="M72" s="11">
        <v>0</v>
      </c>
      <c r="S72" s="11">
        <v>0</v>
      </c>
      <c r="Y72" s="11">
        <v>0</v>
      </c>
      <c r="AE72" s="11">
        <v>0</v>
      </c>
      <c r="AK72" s="11">
        <f>-10-33-60-73.6+10+33+60+73.6</f>
        <v>0</v>
      </c>
      <c r="AQ72" s="11">
        <v>0</v>
      </c>
      <c r="AW72" s="11">
        <v>0</v>
      </c>
      <c r="BC72" s="11">
        <v>0</v>
      </c>
      <c r="BI72" s="11">
        <v>0</v>
      </c>
      <c r="BO72" s="11">
        <v>0</v>
      </c>
      <c r="BU72" s="11">
        <v>0</v>
      </c>
      <c r="CA72" s="11">
        <v>0</v>
      </c>
    </row>
    <row r="73" spans="1:79" ht="15" customHeight="1" x14ac:dyDescent="0.25">
      <c r="G73" s="11"/>
      <c r="M73" s="11"/>
      <c r="S73" s="11"/>
      <c r="Y73" s="11"/>
      <c r="AE73" s="11"/>
      <c r="AK73" s="11"/>
      <c r="AQ73" s="11"/>
      <c r="AW73" s="11"/>
      <c r="BC73" s="11"/>
      <c r="BI73" s="11"/>
      <c r="BO73" s="11"/>
      <c r="BU73" s="11"/>
      <c r="CA73" s="11"/>
    </row>
    <row r="74" spans="1:79" ht="15" customHeight="1" x14ac:dyDescent="0.25">
      <c r="A74" t="s">
        <v>62</v>
      </c>
      <c r="G74" s="11">
        <v>0</v>
      </c>
      <c r="M74" s="11">
        <v>0</v>
      </c>
      <c r="S74" s="11">
        <v>0</v>
      </c>
      <c r="Y74" s="11">
        <v>0</v>
      </c>
      <c r="AE74" s="11">
        <v>0</v>
      </c>
      <c r="AK74" s="11">
        <f>-10-33-60-69.4+10+33+60+69.4</f>
        <v>0</v>
      </c>
      <c r="AQ74" s="11">
        <v>0</v>
      </c>
      <c r="AW74" s="11">
        <v>0</v>
      </c>
      <c r="BC74" s="11">
        <v>0</v>
      </c>
      <c r="BI74" s="11">
        <v>0</v>
      </c>
      <c r="BO74" s="11">
        <v>0</v>
      </c>
      <c r="BU74" s="11">
        <v>0</v>
      </c>
      <c r="CA74" s="11">
        <v>0</v>
      </c>
    </row>
    <row r="75" spans="1:79" ht="15" customHeight="1" x14ac:dyDescent="0.25">
      <c r="G75" s="11"/>
      <c r="M75" s="11"/>
      <c r="S75" s="11"/>
      <c r="Y75" s="11"/>
      <c r="AE75" s="11"/>
      <c r="AK75" s="11"/>
      <c r="AQ75" s="11"/>
      <c r="AW75" s="11"/>
      <c r="BC75" s="11"/>
      <c r="BI75" s="11"/>
      <c r="BO75" s="11"/>
      <c r="BU75" s="11"/>
      <c r="CA75" s="11"/>
    </row>
    <row r="76" spans="1:79" x14ac:dyDescent="0.25">
      <c r="A76" t="s">
        <v>63</v>
      </c>
      <c r="G76" s="4">
        <v>0</v>
      </c>
      <c r="M76" s="4">
        <v>0</v>
      </c>
      <c r="S76" s="4">
        <v>0</v>
      </c>
      <c r="Y76" s="4">
        <v>0</v>
      </c>
      <c r="AE76" s="4">
        <v>0</v>
      </c>
      <c r="AK76" s="4">
        <f>-10-33-60-72.6+10+33+60+72.6</f>
        <v>0</v>
      </c>
      <c r="AQ76" s="4">
        <v>0</v>
      </c>
      <c r="AW76" s="4">
        <v>0</v>
      </c>
      <c r="BC76" s="4">
        <v>0</v>
      </c>
      <c r="BI76" s="4">
        <v>0</v>
      </c>
      <c r="BO76" s="4">
        <v>0</v>
      </c>
      <c r="BU76" s="4">
        <v>0</v>
      </c>
      <c r="CA76" s="4">
        <v>0</v>
      </c>
    </row>
    <row r="77" spans="1:79" ht="15" customHeight="1" x14ac:dyDescent="0.25"/>
    <row r="78" spans="1:79" x14ac:dyDescent="0.25">
      <c r="A78" t="s">
        <v>70</v>
      </c>
      <c r="G78" s="6">
        <f>SUM(G60:G77)</f>
        <v>375</v>
      </c>
      <c r="M78" s="6">
        <f>SUM(M60:M77)</f>
        <v>1067.3437999999999</v>
      </c>
      <c r="S78" s="6">
        <f>SUM(S60:S77)</f>
        <v>1192.6855999999998</v>
      </c>
      <c r="Y78" s="6">
        <f>SUM(Y60:Y77)</f>
        <v>1027.6832000000002</v>
      </c>
      <c r="AE78" s="6">
        <f>SUM(AE60:AE77)</f>
        <v>1192.2380000000001</v>
      </c>
      <c r="AK78" s="6">
        <f>SUM(AK60:AK77)</f>
        <v>1697.9946</v>
      </c>
      <c r="AQ78" s="6">
        <f>SUM(AQ60:AQ77)</f>
        <v>1856.4815999999998</v>
      </c>
      <c r="AW78" s="6">
        <f>SUM(AW60:AW77)</f>
        <v>1254.3999999999999</v>
      </c>
      <c r="BC78" s="6">
        <f>SUM(BC60:BC77)</f>
        <v>1354.5468000000001</v>
      </c>
      <c r="BI78" s="6">
        <f>SUM(BI60:BI77)</f>
        <v>1322.4553999999998</v>
      </c>
      <c r="BO78" s="6">
        <f>SUM(BO60:BO77)</f>
        <v>940.19679999999994</v>
      </c>
      <c r="BU78" s="6">
        <f>SUM(BU60:BU77)</f>
        <v>842.37239999999997</v>
      </c>
      <c r="CA78" s="6">
        <f>SUM(CA60:CA77)</f>
        <v>979.91380000000004</v>
      </c>
    </row>
    <row r="80" spans="1:79" x14ac:dyDescent="0.25">
      <c r="BO80" s="3">
        <f>SUM(B78:BO78)</f>
        <v>13281.025799999998</v>
      </c>
      <c r="BU80" s="3">
        <f>SUM(B78:BU78)</f>
        <v>14123.398199999998</v>
      </c>
      <c r="CA80" s="3">
        <f>SUM(H78:CA78)</f>
        <v>14728.312000000002</v>
      </c>
    </row>
    <row r="81" spans="1:79" x14ac:dyDescent="0.25">
      <c r="A81" s="17" t="s">
        <v>68</v>
      </c>
    </row>
    <row r="82" spans="1:79" x14ac:dyDescent="0.25">
      <c r="A82" s="18" t="s">
        <v>69</v>
      </c>
      <c r="BQ82" t="s">
        <v>79</v>
      </c>
      <c r="BU82" s="6">
        <f>SUM(G60:BU60)</f>
        <v>11838.794399999999</v>
      </c>
      <c r="BW82" t="s">
        <v>79</v>
      </c>
      <c r="CA82" s="6">
        <f>SUM(G60:CA60)</f>
        <v>12562.792599999999</v>
      </c>
    </row>
    <row r="83" spans="1:79" x14ac:dyDescent="0.25">
      <c r="A83" s="36" t="s">
        <v>74</v>
      </c>
      <c r="B83" s="36"/>
    </row>
    <row r="84" spans="1:79" x14ac:dyDescent="0.25">
      <c r="A84" s="26"/>
    </row>
  </sheetData>
  <pageMargins left="0.45" right="0.45" top="0.4" bottom="0.4" header="0.3" footer="0.2"/>
  <pageSetup paperSize="5" scale="79" orientation="landscape" r:id="rId1"/>
  <headerFooter>
    <oddFooter>&amp;L&amp;9&amp;Z&amp;F</oddFooter>
  </headerFooter>
  <rowBreaks count="1" manualBreakCount="1">
    <brk id="44" max="16383" man="1"/>
  </rowBreaks>
  <colBreaks count="2" manualBreakCount="2">
    <brk id="26" max="1048575" man="1"/>
    <brk id="5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9"/>
  <sheetViews>
    <sheetView workbookViewId="0">
      <pane xSplit="1" ySplit="5" topLeftCell="BI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3" customWidth="1"/>
    <col min="2" max="2" width="5.7109375" customWidth="1"/>
    <col min="3" max="3" width="9.5703125" bestFit="1" customWidth="1"/>
    <col min="4" max="4" width="1.7109375" customWidth="1"/>
    <col min="5" max="5" width="8.7109375" customWidth="1"/>
    <col min="6" max="6" width="1.7109375" customWidth="1"/>
    <col min="7" max="7" width="9.5703125" bestFit="1" customWidth="1"/>
    <col min="8" max="8" width="5.7109375" customWidth="1"/>
    <col min="10" max="10" width="1.7109375" customWidth="1"/>
    <col min="11" max="11" width="8.7109375" customWidth="1"/>
    <col min="12" max="12" width="1.7109375" customWidth="1"/>
    <col min="13" max="13" width="9.5703125" bestFit="1" customWidth="1"/>
    <col min="14" max="14" width="5.7109375" customWidth="1"/>
    <col min="16" max="16" width="1.7109375" customWidth="1"/>
    <col min="17" max="17" width="8.7109375" customWidth="1"/>
    <col min="18" max="18" width="1.7109375" customWidth="1"/>
    <col min="19" max="19" width="9.5703125" bestFit="1" customWidth="1"/>
    <col min="20" max="20" width="5.7109375" customWidth="1"/>
    <col min="22" max="22" width="1.7109375" customWidth="1"/>
    <col min="23" max="23" width="8.7109375" customWidth="1"/>
    <col min="24" max="24" width="1.7109375" customWidth="1"/>
    <col min="25" max="25" width="9.5703125" bestFit="1" customWidth="1"/>
    <col min="26" max="26" width="5.7109375" customWidth="1"/>
    <col min="28" max="28" width="1.7109375" customWidth="1"/>
    <col min="29" max="29" width="8.7109375" customWidth="1"/>
    <col min="30" max="30" width="1.7109375" customWidth="1"/>
    <col min="31" max="31" width="9.5703125" bestFit="1" customWidth="1"/>
    <col min="32" max="32" width="5.7109375" customWidth="1"/>
    <col min="34" max="34" width="1.7109375" customWidth="1"/>
    <col min="35" max="35" width="8.7109375" customWidth="1"/>
    <col min="36" max="36" width="1.7109375" customWidth="1"/>
    <col min="37" max="37" width="9.5703125" bestFit="1" customWidth="1"/>
    <col min="38" max="38" width="5.7109375" customWidth="1"/>
    <col min="40" max="40" width="1.7109375" customWidth="1"/>
    <col min="41" max="41" width="8.7109375" customWidth="1"/>
    <col min="42" max="42" width="1.7109375" customWidth="1"/>
    <col min="43" max="43" width="9.5703125" bestFit="1" customWidth="1"/>
    <col min="44" max="44" width="5.7109375" customWidth="1"/>
    <col min="46" max="46" width="1.7109375" customWidth="1"/>
    <col min="47" max="47" width="8.7109375" customWidth="1"/>
    <col min="48" max="48" width="1.7109375" customWidth="1"/>
    <col min="49" max="49" width="9.5703125" bestFit="1" customWidth="1"/>
    <col min="50" max="50" width="3.7109375" customWidth="1"/>
    <col min="52" max="52" width="1.7109375" customWidth="1"/>
    <col min="53" max="53" width="8.7109375" customWidth="1"/>
    <col min="54" max="54" width="1.7109375" customWidth="1"/>
    <col min="56" max="56" width="3.7109375" customWidth="1"/>
    <col min="58" max="58" width="1.7109375" customWidth="1"/>
    <col min="59" max="59" width="8.7109375" customWidth="1"/>
    <col min="60" max="60" width="1.7109375" customWidth="1"/>
    <col min="62" max="62" width="3.7109375" customWidth="1"/>
    <col min="64" max="64" width="1.7109375" customWidth="1"/>
    <col min="65" max="65" width="8.7109375" customWidth="1"/>
    <col min="66" max="66" width="1.7109375" customWidth="1"/>
    <col min="67" max="67" width="9.5703125" bestFit="1" customWidth="1"/>
    <col min="68" max="68" width="3.7109375" customWidth="1"/>
    <col min="70" max="70" width="1.7109375" customWidth="1"/>
    <col min="71" max="71" width="8.7109375" customWidth="1"/>
    <col min="72" max="72" width="1.7109375" customWidth="1"/>
    <col min="73" max="73" width="9.5703125" bestFit="1" customWidth="1"/>
    <col min="74" max="74" width="3.7109375" customWidth="1"/>
    <col min="76" max="76" width="1.7109375" customWidth="1"/>
    <col min="77" max="77" width="8.7109375" customWidth="1"/>
    <col min="78" max="78" width="1.7109375" customWidth="1"/>
    <col min="79" max="79" width="9.5703125" bestFit="1" customWidth="1"/>
  </cols>
  <sheetData>
    <row r="1" spans="1:79" x14ac:dyDescent="0.25">
      <c r="A1" s="5" t="s">
        <v>0</v>
      </c>
    </row>
    <row r="2" spans="1:79" x14ac:dyDescent="0.25">
      <c r="A2" s="5" t="s">
        <v>67</v>
      </c>
    </row>
    <row r="4" spans="1:79" x14ac:dyDescent="0.25">
      <c r="A4" s="1"/>
      <c r="B4" s="1"/>
      <c r="C4" s="2"/>
      <c r="D4" s="2"/>
      <c r="E4" s="2" t="s">
        <v>22</v>
      </c>
      <c r="F4" s="2"/>
      <c r="G4" s="2"/>
      <c r="I4" s="2"/>
      <c r="J4" s="2"/>
      <c r="K4" s="2" t="s">
        <v>5</v>
      </c>
      <c r="L4" s="2"/>
      <c r="M4" s="2"/>
      <c r="O4" s="2"/>
      <c r="P4" s="2"/>
      <c r="Q4" s="2" t="s">
        <v>42</v>
      </c>
      <c r="R4" s="2"/>
      <c r="S4" s="2"/>
      <c r="U4" s="2"/>
      <c r="V4" s="2"/>
      <c r="W4" s="2" t="s">
        <v>43</v>
      </c>
      <c r="X4" s="2"/>
      <c r="Y4" s="2"/>
      <c r="AA4" s="2"/>
      <c r="AB4" s="2"/>
      <c r="AC4" s="2" t="s">
        <v>44</v>
      </c>
      <c r="AD4" s="2"/>
      <c r="AE4" s="2"/>
      <c r="AG4" s="2"/>
      <c r="AH4" s="2"/>
      <c r="AI4" s="2" t="s">
        <v>45</v>
      </c>
      <c r="AJ4" s="2"/>
      <c r="AK4" s="2"/>
      <c r="AM4" s="2"/>
      <c r="AN4" s="2"/>
      <c r="AO4" s="2" t="s">
        <v>46</v>
      </c>
      <c r="AP4" s="2"/>
      <c r="AQ4" s="2"/>
      <c r="AS4" s="2"/>
      <c r="AT4" s="2"/>
      <c r="AU4" s="2" t="s">
        <v>47</v>
      </c>
      <c r="AV4" s="2"/>
      <c r="AW4" s="2"/>
      <c r="AY4" s="2"/>
      <c r="AZ4" s="2"/>
      <c r="BA4" s="2" t="s">
        <v>48</v>
      </c>
      <c r="BB4" s="2"/>
      <c r="BC4" s="2"/>
      <c r="BE4" s="2"/>
      <c r="BF4" s="2"/>
      <c r="BG4" s="2" t="s">
        <v>49</v>
      </c>
      <c r="BH4" s="2"/>
      <c r="BI4" s="2"/>
      <c r="BK4" s="2"/>
      <c r="BL4" s="2"/>
      <c r="BM4" s="2" t="s">
        <v>50</v>
      </c>
      <c r="BN4" s="2"/>
      <c r="BO4" s="2"/>
      <c r="BQ4" s="2"/>
      <c r="BR4" s="2"/>
      <c r="BS4" s="2" t="s">
        <v>51</v>
      </c>
      <c r="BT4" s="2"/>
      <c r="BU4" s="2"/>
      <c r="BW4" s="2"/>
      <c r="BX4" s="2"/>
      <c r="BY4" s="2" t="s">
        <v>22</v>
      </c>
      <c r="BZ4" s="2"/>
      <c r="CA4" s="2"/>
    </row>
    <row r="5" spans="1:79" x14ac:dyDescent="0.25">
      <c r="A5" s="2" t="s">
        <v>1</v>
      </c>
      <c r="B5" s="1"/>
      <c r="C5" s="2" t="s">
        <v>2</v>
      </c>
      <c r="D5" s="1"/>
      <c r="E5" s="2" t="s">
        <v>3</v>
      </c>
      <c r="F5" s="1"/>
      <c r="G5" s="2" t="s">
        <v>4</v>
      </c>
      <c r="I5" s="2" t="s">
        <v>2</v>
      </c>
      <c r="J5" s="1"/>
      <c r="K5" s="2" t="s">
        <v>3</v>
      </c>
      <c r="L5" s="1"/>
      <c r="M5" s="2" t="s">
        <v>4</v>
      </c>
      <c r="O5" s="2" t="s">
        <v>2</v>
      </c>
      <c r="P5" s="1"/>
      <c r="Q5" s="2" t="s">
        <v>3</v>
      </c>
      <c r="R5" s="1"/>
      <c r="S5" s="2" t="s">
        <v>4</v>
      </c>
      <c r="U5" s="2" t="s">
        <v>2</v>
      </c>
      <c r="V5" s="1"/>
      <c r="W5" s="2" t="s">
        <v>3</v>
      </c>
      <c r="X5" s="1"/>
      <c r="Y5" s="2" t="s">
        <v>4</v>
      </c>
      <c r="AA5" s="2" t="s">
        <v>2</v>
      </c>
      <c r="AB5" s="1"/>
      <c r="AC5" s="2" t="s">
        <v>3</v>
      </c>
      <c r="AD5" s="1"/>
      <c r="AE5" s="2" t="s">
        <v>4</v>
      </c>
      <c r="AG5" s="2" t="s">
        <v>2</v>
      </c>
      <c r="AH5" s="1"/>
      <c r="AI5" s="2" t="s">
        <v>3</v>
      </c>
      <c r="AJ5" s="1"/>
      <c r="AK5" s="2" t="s">
        <v>4</v>
      </c>
      <c r="AM5" s="2" t="s">
        <v>2</v>
      </c>
      <c r="AN5" s="1"/>
      <c r="AO5" s="2" t="s">
        <v>3</v>
      </c>
      <c r="AP5" s="1"/>
      <c r="AQ5" s="2" t="s">
        <v>4</v>
      </c>
      <c r="AS5" s="2" t="s">
        <v>2</v>
      </c>
      <c r="AT5" s="1"/>
      <c r="AU5" s="2" t="s">
        <v>3</v>
      </c>
      <c r="AV5" s="1"/>
      <c r="AW5" s="2" t="s">
        <v>4</v>
      </c>
      <c r="AY5" s="2" t="s">
        <v>2</v>
      </c>
      <c r="AZ5" s="1"/>
      <c r="BA5" s="2" t="s">
        <v>3</v>
      </c>
      <c r="BB5" s="1"/>
      <c r="BC5" s="2" t="s">
        <v>4</v>
      </c>
      <c r="BE5" s="2" t="s">
        <v>2</v>
      </c>
      <c r="BF5" s="1"/>
      <c r="BG5" s="2" t="s">
        <v>3</v>
      </c>
      <c r="BH5" s="1"/>
      <c r="BI5" s="2" t="s">
        <v>4</v>
      </c>
      <c r="BK5" s="2" t="s">
        <v>2</v>
      </c>
      <c r="BL5" s="1"/>
      <c r="BM5" s="2" t="s">
        <v>3</v>
      </c>
      <c r="BN5" s="1"/>
      <c r="BO5" s="2" t="s">
        <v>4</v>
      </c>
      <c r="BQ5" s="2" t="s">
        <v>2</v>
      </c>
      <c r="BR5" s="1"/>
      <c r="BS5" s="2" t="s">
        <v>3</v>
      </c>
      <c r="BT5" s="1"/>
      <c r="BU5" s="2" t="s">
        <v>4</v>
      </c>
      <c r="BW5" s="2" t="s">
        <v>2</v>
      </c>
      <c r="BX5" s="1"/>
      <c r="BY5" s="2" t="s">
        <v>3</v>
      </c>
      <c r="BZ5" s="1"/>
      <c r="CA5" s="2" t="s">
        <v>4</v>
      </c>
    </row>
    <row r="7" spans="1:79" x14ac:dyDescent="0.25">
      <c r="A7" t="s">
        <v>6</v>
      </c>
      <c r="C7" s="24">
        <f>55-55</f>
        <v>0</v>
      </c>
      <c r="D7" s="3"/>
      <c r="E7" s="3">
        <v>1</v>
      </c>
      <c r="F7" s="3"/>
      <c r="G7" s="3">
        <f>C7*E7</f>
        <v>0</v>
      </c>
      <c r="I7" s="37">
        <f>55-55</f>
        <v>0</v>
      </c>
      <c r="J7" s="3"/>
      <c r="K7" s="3">
        <v>1</v>
      </c>
      <c r="L7" s="3"/>
      <c r="M7" s="3">
        <f>I7*K7</f>
        <v>0</v>
      </c>
      <c r="O7" s="16">
        <f>55-20</f>
        <v>35</v>
      </c>
      <c r="P7" s="3"/>
      <c r="Q7" s="3">
        <v>1</v>
      </c>
      <c r="R7" s="3"/>
      <c r="S7" s="3">
        <f>O7*Q7</f>
        <v>35</v>
      </c>
      <c r="U7" s="16">
        <f>55-20</f>
        <v>35</v>
      </c>
      <c r="V7" s="3"/>
      <c r="W7" s="3">
        <v>1</v>
      </c>
      <c r="X7" s="3"/>
      <c r="Y7" s="3">
        <f>U7*W7</f>
        <v>35</v>
      </c>
      <c r="AA7" s="16">
        <f>55-20</f>
        <v>35</v>
      </c>
      <c r="AB7" s="3"/>
      <c r="AC7" s="3">
        <v>1</v>
      </c>
      <c r="AD7" s="3"/>
      <c r="AE7" s="3">
        <f>AA7*AC7</f>
        <v>35</v>
      </c>
      <c r="AG7" s="16">
        <f>45-10</f>
        <v>35</v>
      </c>
      <c r="AH7" s="3"/>
      <c r="AI7" s="3">
        <v>1</v>
      </c>
      <c r="AJ7" s="3"/>
      <c r="AK7" s="3">
        <f>AG7*AI7</f>
        <v>35</v>
      </c>
      <c r="AM7" s="16">
        <f>45-10</f>
        <v>35</v>
      </c>
      <c r="AN7" s="3"/>
      <c r="AO7" s="3">
        <v>1</v>
      </c>
      <c r="AP7" s="3"/>
      <c r="AQ7" s="3">
        <f>AM7*AO7</f>
        <v>35</v>
      </c>
      <c r="AS7" s="16">
        <f>45-10</f>
        <v>35</v>
      </c>
      <c r="AT7" s="3"/>
      <c r="AU7" s="3">
        <v>1</v>
      </c>
      <c r="AV7" s="3"/>
      <c r="AW7" s="3">
        <f>AS7*AU7</f>
        <v>35</v>
      </c>
      <c r="AY7" s="16">
        <f>45-10</f>
        <v>35</v>
      </c>
      <c r="AZ7" s="3"/>
      <c r="BA7" s="3">
        <v>1</v>
      </c>
      <c r="BB7" s="3"/>
      <c r="BC7" s="3">
        <f>AY7*BA7</f>
        <v>35</v>
      </c>
      <c r="BE7" s="16">
        <f>45-10</f>
        <v>35</v>
      </c>
      <c r="BF7" s="3"/>
      <c r="BG7" s="3">
        <v>1</v>
      </c>
      <c r="BH7" s="3"/>
      <c r="BI7" s="3">
        <f>BE7*BG7</f>
        <v>35</v>
      </c>
      <c r="BK7" s="16">
        <f>45-10</f>
        <v>35</v>
      </c>
      <c r="BL7" s="3"/>
      <c r="BM7" s="3">
        <v>1</v>
      </c>
      <c r="BN7" s="3"/>
      <c r="BO7" s="3">
        <f>BK7*BM7</f>
        <v>35</v>
      </c>
      <c r="BQ7" s="8">
        <v>35</v>
      </c>
      <c r="BR7" s="3"/>
      <c r="BS7" s="3">
        <v>1</v>
      </c>
      <c r="BT7" s="3"/>
      <c r="BU7" s="3">
        <f>BQ7*BS7</f>
        <v>35</v>
      </c>
      <c r="BW7" s="8">
        <v>35</v>
      </c>
      <c r="BX7" s="3"/>
      <c r="BY7" s="3">
        <v>1</v>
      </c>
      <c r="BZ7" s="3"/>
      <c r="CA7" s="3">
        <f>BW7*BY7</f>
        <v>35</v>
      </c>
    </row>
    <row r="8" spans="1:79" x14ac:dyDescent="0.25">
      <c r="C8" s="35"/>
      <c r="D8" s="28"/>
      <c r="E8" s="28"/>
      <c r="F8" s="28"/>
      <c r="G8" s="28"/>
      <c r="H8" s="26"/>
      <c r="I8" s="35"/>
      <c r="J8" s="28"/>
      <c r="K8" s="28"/>
      <c r="L8" s="28"/>
      <c r="M8" s="28"/>
      <c r="N8" s="26"/>
      <c r="O8" s="35"/>
      <c r="P8" s="28"/>
      <c r="Q8" s="28"/>
      <c r="R8" s="28"/>
      <c r="S8" s="28"/>
      <c r="T8" s="26"/>
      <c r="U8" s="35"/>
      <c r="V8" s="28"/>
      <c r="W8" s="28"/>
      <c r="X8" s="28"/>
      <c r="Y8" s="28"/>
      <c r="Z8" s="26"/>
      <c r="AA8" s="35"/>
      <c r="AB8" s="28"/>
      <c r="AC8" s="28"/>
      <c r="AD8" s="28"/>
      <c r="AE8" s="28"/>
      <c r="AF8" s="26"/>
      <c r="AG8" s="35"/>
      <c r="AH8" s="28"/>
      <c r="AI8" s="28"/>
      <c r="AJ8" s="28"/>
      <c r="AK8" s="28"/>
      <c r="AL8" s="26"/>
      <c r="AM8" s="35"/>
      <c r="AN8" s="28"/>
      <c r="AO8" s="28"/>
      <c r="AP8" s="28"/>
      <c r="AQ8" s="28"/>
      <c r="AR8" s="26"/>
      <c r="AS8" s="35"/>
      <c r="AT8" s="28"/>
      <c r="AU8" s="28"/>
      <c r="AV8" s="28"/>
      <c r="AW8" s="28"/>
      <c r="AX8" s="26"/>
      <c r="AY8" s="35"/>
      <c r="AZ8" s="28"/>
      <c r="BA8" s="28"/>
      <c r="BB8" s="28"/>
      <c r="BC8" s="28"/>
      <c r="BD8" s="26"/>
      <c r="BE8" s="35"/>
      <c r="BF8" s="28"/>
      <c r="BG8" s="28"/>
      <c r="BH8" s="28"/>
      <c r="BI8" s="28"/>
      <c r="BJ8" s="26"/>
      <c r="BK8" s="35"/>
      <c r="BL8" s="3"/>
      <c r="BM8" s="3"/>
      <c r="BN8" s="3"/>
      <c r="BO8" s="3"/>
      <c r="BQ8" s="24">
        <f>70-70</f>
        <v>0</v>
      </c>
      <c r="BR8" s="3"/>
      <c r="BS8" s="3">
        <v>2</v>
      </c>
      <c r="BT8" s="3"/>
      <c r="BU8" s="20">
        <f>BQ8*BS8</f>
        <v>0</v>
      </c>
      <c r="BW8" s="35">
        <f>70-70</f>
        <v>0</v>
      </c>
      <c r="BX8" s="3"/>
      <c r="BY8" s="3">
        <v>2</v>
      </c>
      <c r="BZ8" s="3"/>
      <c r="CA8" s="29">
        <f>BW8*BY8</f>
        <v>0</v>
      </c>
    </row>
    <row r="9" spans="1:79" x14ac:dyDescent="0.25">
      <c r="C9" s="35"/>
      <c r="D9" s="28"/>
      <c r="E9" s="28"/>
      <c r="F9" s="28"/>
      <c r="G9" s="28"/>
      <c r="H9" s="26"/>
      <c r="I9" s="35"/>
      <c r="J9" s="28"/>
      <c r="K9" s="28"/>
      <c r="L9" s="28"/>
      <c r="M9" s="28"/>
      <c r="N9" s="26"/>
      <c r="O9" s="35"/>
      <c r="P9" s="28"/>
      <c r="Q9" s="28"/>
      <c r="R9" s="28"/>
      <c r="S9" s="28"/>
      <c r="T9" s="26"/>
      <c r="U9" s="35"/>
      <c r="V9" s="28"/>
      <c r="W9" s="28"/>
      <c r="X9" s="28"/>
      <c r="Y9" s="28"/>
      <c r="Z9" s="26"/>
      <c r="AA9" s="35"/>
      <c r="AB9" s="28"/>
      <c r="AC9" s="28"/>
      <c r="AD9" s="28"/>
      <c r="AE9" s="28"/>
      <c r="AF9" s="26"/>
      <c r="AG9" s="35"/>
      <c r="AH9" s="28"/>
      <c r="AI9" s="28"/>
      <c r="AJ9" s="28"/>
      <c r="AK9" s="28"/>
      <c r="AL9" s="26"/>
      <c r="AM9" s="35"/>
      <c r="AN9" s="28"/>
      <c r="AO9" s="28"/>
      <c r="AP9" s="28"/>
      <c r="AQ9" s="28"/>
      <c r="AR9" s="26"/>
      <c r="AS9" s="35"/>
      <c r="AT9" s="28"/>
      <c r="AU9" s="28"/>
      <c r="AV9" s="28"/>
      <c r="AW9" s="28"/>
      <c r="AX9" s="26"/>
      <c r="AY9" s="35"/>
      <c r="AZ9" s="28"/>
      <c r="BA9" s="28"/>
      <c r="BB9" s="28"/>
      <c r="BC9" s="28"/>
      <c r="BD9" s="26"/>
      <c r="BE9" s="35"/>
      <c r="BF9" s="28"/>
      <c r="BG9" s="28"/>
      <c r="BH9" s="28"/>
      <c r="BI9" s="28"/>
      <c r="BJ9" s="26"/>
      <c r="BK9" s="35"/>
      <c r="BL9" s="3"/>
      <c r="BM9" s="3"/>
      <c r="BN9" s="3"/>
      <c r="BO9" s="3"/>
      <c r="BQ9" s="8"/>
      <c r="BR9" s="3"/>
      <c r="BS9" s="3"/>
      <c r="BT9" s="3"/>
      <c r="BU9" s="3">
        <f>SUM(BU7:BU8)</f>
        <v>35</v>
      </c>
      <c r="BW9" s="8"/>
      <c r="BX9" s="3"/>
      <c r="BY9" s="3"/>
      <c r="BZ9" s="3"/>
      <c r="CA9" s="3">
        <f>SUM(CA7:CA8)</f>
        <v>35</v>
      </c>
    </row>
    <row r="10" spans="1:79" ht="15" customHeight="1" x14ac:dyDescent="0.25">
      <c r="C10" s="9"/>
      <c r="I10" s="9"/>
      <c r="O10" s="9"/>
      <c r="U10" s="9"/>
      <c r="AA10" s="9"/>
      <c r="AG10" s="9"/>
      <c r="AM10" s="9"/>
      <c r="AS10" s="9"/>
      <c r="AY10" s="9"/>
      <c r="BE10" s="9"/>
      <c r="BK10" s="9"/>
      <c r="BQ10" s="9"/>
      <c r="BW10" s="9"/>
    </row>
    <row r="11" spans="1:79" x14ac:dyDescent="0.25">
      <c r="A11" t="s">
        <v>7</v>
      </c>
      <c r="C11" s="9"/>
      <c r="G11" s="19">
        <f>120-120</f>
        <v>0</v>
      </c>
      <c r="I11" s="9"/>
      <c r="O11" s="9"/>
      <c r="U11" s="9"/>
      <c r="AA11" s="9"/>
      <c r="AG11" s="9"/>
      <c r="AM11" s="9"/>
      <c r="AS11" s="9"/>
      <c r="AY11" s="9"/>
      <c r="BE11" s="9"/>
      <c r="BK11" s="9"/>
      <c r="BQ11" s="9"/>
      <c r="BW11" s="9"/>
    </row>
    <row r="12" spans="1:79" ht="15" customHeight="1" x14ac:dyDescent="0.25">
      <c r="C12" s="9"/>
      <c r="I12" s="9"/>
      <c r="O12" s="9"/>
      <c r="U12" s="9"/>
      <c r="AA12" s="9"/>
      <c r="AG12" s="9"/>
      <c r="AM12" s="9"/>
      <c r="AS12" s="9"/>
      <c r="AY12" s="9"/>
      <c r="BE12" s="9"/>
      <c r="BK12" s="9"/>
      <c r="BQ12" s="9"/>
      <c r="BW12" s="9"/>
    </row>
    <row r="13" spans="1:79" ht="15" customHeight="1" x14ac:dyDescent="0.25">
      <c r="A13" t="s">
        <v>54</v>
      </c>
      <c r="C13" s="10">
        <v>0</v>
      </c>
      <c r="E13" s="7">
        <v>0</v>
      </c>
      <c r="G13" s="3">
        <f>C13*E13</f>
        <v>0</v>
      </c>
      <c r="I13" s="10">
        <v>0</v>
      </c>
      <c r="K13" s="7">
        <v>0</v>
      </c>
      <c r="M13" s="12">
        <f>I13*K13</f>
        <v>0</v>
      </c>
      <c r="O13" s="10"/>
      <c r="Q13" s="7"/>
      <c r="S13" s="12">
        <f>O13*Q13</f>
        <v>0</v>
      </c>
      <c r="U13" s="10">
        <v>6</v>
      </c>
      <c r="W13" s="7">
        <v>0</v>
      </c>
      <c r="Y13" s="12">
        <f>U13*W13</f>
        <v>0</v>
      </c>
      <c r="AA13" s="10">
        <v>6</v>
      </c>
      <c r="AC13" s="7">
        <v>0</v>
      </c>
      <c r="AE13" s="12">
        <f>AA13*AC13</f>
        <v>0</v>
      </c>
      <c r="AG13" s="10">
        <v>6</v>
      </c>
      <c r="AI13" s="7">
        <v>0</v>
      </c>
      <c r="AK13" s="12">
        <f>AG13*AI13</f>
        <v>0</v>
      </c>
      <c r="AM13" s="10">
        <v>6</v>
      </c>
      <c r="AO13" s="7">
        <v>0</v>
      </c>
      <c r="AQ13" s="12">
        <f>AM13*AO13</f>
        <v>0</v>
      </c>
      <c r="AS13" s="10">
        <v>6</v>
      </c>
      <c r="AU13" s="7">
        <v>1</v>
      </c>
      <c r="AW13" s="12">
        <f>AS13*AU13</f>
        <v>6</v>
      </c>
      <c r="AY13" s="10">
        <v>6</v>
      </c>
      <c r="BA13" s="7">
        <v>0</v>
      </c>
      <c r="BC13" s="12">
        <f>AY13*BA13</f>
        <v>0</v>
      </c>
      <c r="BE13" s="10">
        <v>6</v>
      </c>
      <c r="BG13" s="7">
        <v>0</v>
      </c>
      <c r="BI13" s="12">
        <f>BE13*BG13</f>
        <v>0</v>
      </c>
      <c r="BK13" s="10">
        <v>6</v>
      </c>
      <c r="BM13" s="7">
        <v>0</v>
      </c>
      <c r="BO13" s="12">
        <f>BK13*BM13</f>
        <v>0</v>
      </c>
      <c r="BQ13" s="10">
        <v>6</v>
      </c>
      <c r="BS13" s="7">
        <v>0</v>
      </c>
      <c r="BU13" s="12">
        <f>BQ13*BS13</f>
        <v>0</v>
      </c>
      <c r="BW13" s="10">
        <v>6</v>
      </c>
      <c r="BY13" s="7">
        <v>0</v>
      </c>
      <c r="CA13" s="12">
        <f>BW13*BY13</f>
        <v>0</v>
      </c>
    </row>
    <row r="14" spans="1:79" ht="15" customHeight="1" x14ac:dyDescent="0.25">
      <c r="C14" s="9"/>
      <c r="I14" s="9"/>
      <c r="O14" s="9"/>
      <c r="U14" s="9"/>
      <c r="AA14" s="9"/>
      <c r="AG14" s="9"/>
      <c r="AM14" s="9"/>
      <c r="AS14" s="9"/>
      <c r="AY14" s="9"/>
      <c r="BE14" s="9"/>
      <c r="BK14" s="9"/>
      <c r="BQ14" s="9"/>
      <c r="BW14" s="9"/>
    </row>
    <row r="15" spans="1:79" x14ac:dyDescent="0.25">
      <c r="A15" t="s">
        <v>23</v>
      </c>
      <c r="C15" s="9"/>
      <c r="G15" s="3">
        <v>0</v>
      </c>
      <c r="I15" s="9"/>
      <c r="M15" s="21">
        <f>130-65</f>
        <v>65</v>
      </c>
      <c r="O15" s="9"/>
      <c r="S15" s="21">
        <f>130-65</f>
        <v>65</v>
      </c>
      <c r="U15" s="9"/>
      <c r="Y15" s="21">
        <f>130-65</f>
        <v>65</v>
      </c>
      <c r="AA15" s="9"/>
      <c r="AE15" s="21">
        <f>130-65</f>
        <v>65</v>
      </c>
      <c r="AG15" s="9"/>
      <c r="AK15" s="21">
        <f>130-65</f>
        <v>65</v>
      </c>
      <c r="AM15" s="9"/>
      <c r="AQ15" s="21">
        <f>130-65</f>
        <v>65</v>
      </c>
      <c r="AS15" s="9"/>
      <c r="AW15" s="21">
        <f>130-65</f>
        <v>65</v>
      </c>
      <c r="AY15" s="9"/>
      <c r="BC15" s="21">
        <f>130-65</f>
        <v>65</v>
      </c>
      <c r="BE15" s="9"/>
      <c r="BI15" s="21">
        <f>130-65</f>
        <v>65</v>
      </c>
      <c r="BK15" s="9"/>
      <c r="BO15" s="28">
        <f>65</f>
        <v>65</v>
      </c>
      <c r="BQ15" s="9"/>
      <c r="BU15" s="3">
        <v>65</v>
      </c>
      <c r="BW15" s="9"/>
      <c r="CA15" s="3">
        <v>65</v>
      </c>
    </row>
    <row r="16" spans="1:79" x14ac:dyDescent="0.25">
      <c r="A16" t="s">
        <v>24</v>
      </c>
      <c r="C16" s="9">
        <v>0</v>
      </c>
      <c r="E16" s="7">
        <v>0</v>
      </c>
      <c r="G16" s="11">
        <f>C16*E16</f>
        <v>0</v>
      </c>
      <c r="H16" s="13"/>
      <c r="I16" s="14">
        <v>0.18</v>
      </c>
      <c r="J16" s="13"/>
      <c r="K16" s="15">
        <v>94</v>
      </c>
      <c r="L16" s="13"/>
      <c r="M16" s="11">
        <f>I16*K16</f>
        <v>16.919999999999998</v>
      </c>
      <c r="N16" s="13"/>
      <c r="O16" s="14">
        <v>0.18</v>
      </c>
      <c r="P16" s="13"/>
      <c r="Q16" s="15">
        <v>23</v>
      </c>
      <c r="R16" s="13"/>
      <c r="S16" s="11">
        <f>O16*Q16</f>
        <v>4.1399999999999997</v>
      </c>
      <c r="T16" s="13"/>
      <c r="U16" s="14">
        <v>0.18</v>
      </c>
      <c r="V16" s="13"/>
      <c r="W16" s="15">
        <v>28</v>
      </c>
      <c r="X16" s="13"/>
      <c r="Y16" s="11">
        <f>U16*W16</f>
        <v>5.04</v>
      </c>
      <c r="Z16" s="13"/>
      <c r="AA16" s="14">
        <v>0.18</v>
      </c>
      <c r="AB16" s="13"/>
      <c r="AC16" s="15">
        <v>48</v>
      </c>
      <c r="AD16" s="13"/>
      <c r="AE16" s="11">
        <f>AA16*AC16</f>
        <v>8.64</v>
      </c>
      <c r="AF16" s="13"/>
      <c r="AG16" s="14">
        <v>0.18</v>
      </c>
      <c r="AH16" s="13"/>
      <c r="AI16" s="15">
        <v>18</v>
      </c>
      <c r="AJ16" s="13"/>
      <c r="AK16" s="11">
        <f>AG16*AI16</f>
        <v>3.2399999999999998</v>
      </c>
      <c r="AM16" s="14">
        <v>0.18</v>
      </c>
      <c r="AN16" s="13"/>
      <c r="AO16" s="15">
        <v>47</v>
      </c>
      <c r="AP16" s="13"/>
      <c r="AQ16" s="11">
        <f>AM16*AO16</f>
        <v>8.4599999999999991</v>
      </c>
      <c r="AS16" s="14">
        <v>0.18</v>
      </c>
      <c r="AT16" s="13"/>
      <c r="AU16" s="15">
        <v>43</v>
      </c>
      <c r="AV16" s="13"/>
      <c r="AW16" s="11">
        <f>AS16*AU16</f>
        <v>7.7399999999999993</v>
      </c>
      <c r="AY16" s="14">
        <v>0.18</v>
      </c>
      <c r="AZ16" s="13"/>
      <c r="BA16" s="15">
        <v>33</v>
      </c>
      <c r="BB16" s="13"/>
      <c r="BC16" s="11">
        <f>AY16*BA16</f>
        <v>5.9399999999999995</v>
      </c>
      <c r="BE16" s="14">
        <v>0.18</v>
      </c>
      <c r="BF16" s="13"/>
      <c r="BG16" s="15">
        <v>68</v>
      </c>
      <c r="BH16" s="13"/>
      <c r="BI16" s="11">
        <f>BE16*BG16</f>
        <v>12.24</v>
      </c>
      <c r="BK16" s="14">
        <v>0.18</v>
      </c>
      <c r="BL16" s="13"/>
      <c r="BM16" s="15">
        <v>44</v>
      </c>
      <c r="BN16" s="13"/>
      <c r="BO16" s="11">
        <f>BK16*BM16</f>
        <v>7.92</v>
      </c>
      <c r="BQ16" s="14">
        <v>0.18</v>
      </c>
      <c r="BR16" s="13"/>
      <c r="BS16" s="15">
        <v>20</v>
      </c>
      <c r="BT16" s="13"/>
      <c r="BU16" s="11">
        <f>BQ16*BS16</f>
        <v>3.5999999999999996</v>
      </c>
      <c r="BW16" s="14">
        <v>0.18</v>
      </c>
      <c r="BX16" s="13"/>
      <c r="BY16" s="15">
        <v>147</v>
      </c>
      <c r="BZ16" s="13"/>
      <c r="CA16" s="11">
        <f>BW16*BY16</f>
        <v>26.459999999999997</v>
      </c>
    </row>
    <row r="17" spans="1:79" x14ac:dyDescent="0.25">
      <c r="A17" t="s">
        <v>56</v>
      </c>
      <c r="C17" s="9"/>
      <c r="E17" s="7"/>
      <c r="G17" s="4">
        <v>0</v>
      </c>
      <c r="I17" s="9"/>
      <c r="K17" s="7"/>
      <c r="M17" s="4">
        <v>0</v>
      </c>
      <c r="O17" s="9"/>
      <c r="Q17" s="7"/>
      <c r="S17" s="4">
        <v>0</v>
      </c>
      <c r="U17" s="9"/>
      <c r="W17" s="7"/>
      <c r="Y17" s="4">
        <v>0</v>
      </c>
      <c r="AA17" s="9"/>
      <c r="AC17" s="7"/>
      <c r="AE17" s="4">
        <v>0</v>
      </c>
      <c r="AG17" s="9"/>
      <c r="AI17" s="7"/>
      <c r="AK17" s="20">
        <f>126-126</f>
        <v>0</v>
      </c>
      <c r="AM17" s="9"/>
      <c r="AO17" s="7"/>
      <c r="AQ17" s="20">
        <f>126-126</f>
        <v>0</v>
      </c>
      <c r="AS17" s="9"/>
      <c r="AU17" s="7"/>
      <c r="AW17" s="20">
        <f>126-126</f>
        <v>0</v>
      </c>
      <c r="AY17" s="9"/>
      <c r="BA17" s="7"/>
      <c r="BC17" s="20">
        <f>126-126</f>
        <v>0</v>
      </c>
      <c r="BE17" s="9"/>
      <c r="BG17" s="7"/>
      <c r="BI17" s="20">
        <f>126-126</f>
        <v>0</v>
      </c>
      <c r="BK17" s="9"/>
      <c r="BM17" s="7"/>
      <c r="BO17" s="29">
        <f>0</f>
        <v>0</v>
      </c>
      <c r="BQ17" s="9"/>
      <c r="BS17" s="7"/>
      <c r="BU17" s="4"/>
      <c r="BW17" s="9"/>
      <c r="BY17" s="7"/>
      <c r="CA17" s="4"/>
    </row>
    <row r="18" spans="1:79" x14ac:dyDescent="0.25">
      <c r="A18" t="s">
        <v>25</v>
      </c>
      <c r="C18" s="9"/>
      <c r="E18" s="7"/>
      <c r="G18" s="3">
        <f>SUM(G15:G17)</f>
        <v>0</v>
      </c>
      <c r="I18" s="9"/>
      <c r="K18" s="7"/>
      <c r="M18" s="3">
        <f>SUM(M15:M17)</f>
        <v>81.92</v>
      </c>
      <c r="O18" s="9"/>
      <c r="Q18" s="7"/>
      <c r="S18" s="3">
        <f>SUM(S15:S17)</f>
        <v>69.14</v>
      </c>
      <c r="U18" s="9"/>
      <c r="W18" s="7"/>
      <c r="Y18" s="3">
        <f>SUM(Y15:Y17)</f>
        <v>70.040000000000006</v>
      </c>
      <c r="AA18" s="9"/>
      <c r="AC18" s="7"/>
      <c r="AE18" s="3">
        <f>SUM(AE15:AE17)</f>
        <v>73.64</v>
      </c>
      <c r="AG18" s="9"/>
      <c r="AI18" s="7"/>
      <c r="AK18" s="3">
        <f>SUM(AK15:AK17)</f>
        <v>68.239999999999995</v>
      </c>
      <c r="AM18" s="9"/>
      <c r="AO18" s="7"/>
      <c r="AQ18" s="3">
        <f>SUM(AQ15:AQ17)</f>
        <v>73.459999999999994</v>
      </c>
      <c r="AS18" s="9"/>
      <c r="AU18" s="7"/>
      <c r="AW18" s="3">
        <f>SUM(AW15:AW17)</f>
        <v>72.739999999999995</v>
      </c>
      <c r="AY18" s="9"/>
      <c r="BA18" s="7"/>
      <c r="BC18" s="3">
        <f>SUM(BC15:BC17)</f>
        <v>70.94</v>
      </c>
      <c r="BE18" s="9"/>
      <c r="BG18" s="7"/>
      <c r="BI18" s="3">
        <f>SUM(BI15:BI17)</f>
        <v>77.239999999999995</v>
      </c>
      <c r="BK18" s="9"/>
      <c r="BM18" s="7"/>
      <c r="BO18" s="3">
        <f>SUM(BO15:BO17)</f>
        <v>72.92</v>
      </c>
      <c r="BQ18" s="9"/>
      <c r="BS18" s="7"/>
      <c r="BU18" s="3">
        <f>SUM(BU15:BU17)</f>
        <v>68.599999999999994</v>
      </c>
      <c r="BW18" s="9"/>
      <c r="BY18" s="7"/>
      <c r="CA18" s="3">
        <f>SUM(CA15:CA17)</f>
        <v>91.46</v>
      </c>
    </row>
    <row r="19" spans="1:79" ht="15" customHeight="1" x14ac:dyDescent="0.25">
      <c r="C19" s="9"/>
      <c r="E19" s="7"/>
      <c r="G19" s="3"/>
      <c r="I19" s="9"/>
      <c r="K19" s="7"/>
      <c r="M19" s="3"/>
      <c r="O19" s="9"/>
      <c r="Q19" s="7"/>
      <c r="S19" s="3"/>
      <c r="U19" s="9"/>
      <c r="W19" s="7"/>
      <c r="Y19" s="3"/>
      <c r="AA19" s="9"/>
      <c r="AC19" s="7"/>
      <c r="AE19" s="3"/>
      <c r="AG19" s="9"/>
      <c r="AI19" s="7"/>
      <c r="AK19" s="3"/>
      <c r="AM19" s="9"/>
      <c r="AO19" s="7"/>
      <c r="AQ19" s="3"/>
      <c r="AS19" s="9"/>
      <c r="AU19" s="7"/>
      <c r="AW19" s="3"/>
      <c r="AY19" s="9"/>
      <c r="BA19" s="7"/>
      <c r="BC19" s="3"/>
      <c r="BE19" s="9"/>
      <c r="BG19" s="7"/>
      <c r="BI19" s="3"/>
      <c r="BK19" s="9"/>
      <c r="BM19" s="7"/>
      <c r="BO19" s="3"/>
      <c r="BQ19" s="9"/>
      <c r="BS19" s="7"/>
      <c r="BU19" s="3"/>
      <c r="BW19" s="9"/>
      <c r="BY19" s="7"/>
      <c r="CA19" s="3"/>
    </row>
    <row r="20" spans="1:79" x14ac:dyDescent="0.25">
      <c r="A20" t="s">
        <v>27</v>
      </c>
      <c r="C20" s="9"/>
      <c r="E20" s="7"/>
      <c r="G20" s="3">
        <v>0</v>
      </c>
      <c r="I20" s="9"/>
      <c r="K20" s="7"/>
      <c r="M20" s="21">
        <f>65-33</f>
        <v>32</v>
      </c>
      <c r="O20" s="9"/>
      <c r="Q20" s="7"/>
      <c r="S20" s="21">
        <f>65-33</f>
        <v>32</v>
      </c>
      <c r="U20" s="9"/>
      <c r="W20" s="7"/>
      <c r="Y20" s="21">
        <f>65-33</f>
        <v>32</v>
      </c>
      <c r="AA20" s="9"/>
      <c r="AC20" s="7"/>
      <c r="AE20" s="21">
        <f>65-33</f>
        <v>32</v>
      </c>
      <c r="AG20" s="9"/>
      <c r="AI20" s="7"/>
      <c r="AK20" s="3">
        <v>32</v>
      </c>
      <c r="AM20" s="9"/>
      <c r="AO20" s="7"/>
      <c r="AQ20" s="3">
        <v>32</v>
      </c>
      <c r="AS20" s="9"/>
      <c r="AU20" s="7"/>
      <c r="AW20" s="3">
        <v>32</v>
      </c>
      <c r="AY20" s="9"/>
      <c r="BA20" s="7"/>
      <c r="BC20" s="3">
        <v>32</v>
      </c>
      <c r="BE20" s="9"/>
      <c r="BG20" s="7"/>
      <c r="BI20" s="3">
        <v>32</v>
      </c>
      <c r="BK20" s="9"/>
      <c r="BM20" s="7"/>
      <c r="BO20" s="3">
        <v>32</v>
      </c>
      <c r="BQ20" s="9"/>
      <c r="BS20" s="7"/>
      <c r="BU20" s="3">
        <v>32</v>
      </c>
      <c r="BW20" s="9"/>
      <c r="BY20" s="7"/>
      <c r="CA20" s="3">
        <v>32</v>
      </c>
    </row>
    <row r="21" spans="1:79" x14ac:dyDescent="0.25">
      <c r="A21" t="s">
        <v>26</v>
      </c>
      <c r="C21" s="10">
        <v>0</v>
      </c>
      <c r="E21" s="7">
        <v>0</v>
      </c>
      <c r="G21" s="3">
        <f>C21*E21</f>
        <v>0</v>
      </c>
      <c r="I21" s="10">
        <v>2.8400000000000002E-2</v>
      </c>
      <c r="K21" s="7">
        <v>94</v>
      </c>
      <c r="M21" s="3">
        <f>I21*K21</f>
        <v>2.6696</v>
      </c>
      <c r="O21" s="10">
        <v>2.8400000000000002E-2</v>
      </c>
      <c r="Q21" s="7">
        <v>23</v>
      </c>
      <c r="S21" s="3">
        <f>O21*Q21</f>
        <v>0.6532</v>
      </c>
      <c r="U21" s="10">
        <v>2.8400000000000002E-2</v>
      </c>
      <c r="W21" s="7">
        <v>28</v>
      </c>
      <c r="Y21" s="3">
        <f>U21*W21</f>
        <v>0.79520000000000002</v>
      </c>
      <c r="AA21" s="10">
        <v>2.8400000000000002E-2</v>
      </c>
      <c r="AC21" s="7">
        <v>48</v>
      </c>
      <c r="AE21" s="3">
        <f>AA21*AC21</f>
        <v>1.3632</v>
      </c>
      <c r="AG21" s="10">
        <v>2.8400000000000002E-2</v>
      </c>
      <c r="AI21" s="7">
        <v>18</v>
      </c>
      <c r="AK21" s="3">
        <f>AG21*AI21</f>
        <v>0.51119999999999999</v>
      </c>
      <c r="AM21" s="10">
        <v>2.8400000000000002E-2</v>
      </c>
      <c r="AO21" s="7">
        <v>47</v>
      </c>
      <c r="AQ21" s="3">
        <f>AM21*AO21</f>
        <v>1.3348</v>
      </c>
      <c r="AS21" s="10">
        <v>2.8400000000000002E-2</v>
      </c>
      <c r="AU21" s="7">
        <v>43</v>
      </c>
      <c r="AW21" s="3">
        <f>AS21*AU21</f>
        <v>1.2212000000000001</v>
      </c>
      <c r="AY21" s="10">
        <v>2.8400000000000002E-2</v>
      </c>
      <c r="BA21" s="7">
        <v>33</v>
      </c>
      <c r="BC21" s="3">
        <f>AY21*BA21</f>
        <v>0.93720000000000003</v>
      </c>
      <c r="BE21" s="10">
        <v>2.8400000000000002E-2</v>
      </c>
      <c r="BG21" s="7">
        <v>68</v>
      </c>
      <c r="BI21" s="3">
        <f>BE21*BG21</f>
        <v>1.9312</v>
      </c>
      <c r="BK21" s="10">
        <v>2.8400000000000002E-2</v>
      </c>
      <c r="BM21" s="7">
        <v>44</v>
      </c>
      <c r="BO21" s="3">
        <f>BK21*BM21</f>
        <v>1.2496</v>
      </c>
      <c r="BQ21" s="10">
        <v>2.8400000000000002E-2</v>
      </c>
      <c r="BS21" s="7">
        <v>20</v>
      </c>
      <c r="BU21" s="3">
        <f>BQ21*BS21</f>
        <v>0.56800000000000006</v>
      </c>
      <c r="BW21" s="10">
        <v>2.8400000000000002E-2</v>
      </c>
      <c r="BY21" s="7">
        <v>147</v>
      </c>
      <c r="CA21" s="3">
        <f>BW21*BY21</f>
        <v>4.1748000000000003</v>
      </c>
    </row>
    <row r="22" spans="1:79" x14ac:dyDescent="0.25">
      <c r="A22" t="s">
        <v>28</v>
      </c>
      <c r="C22" s="10">
        <v>0</v>
      </c>
      <c r="E22" s="7">
        <v>0</v>
      </c>
      <c r="G22" s="4">
        <f>C22*E22</f>
        <v>0</v>
      </c>
      <c r="I22" s="10">
        <v>2.0999999999999999E-3</v>
      </c>
      <c r="K22" s="7">
        <v>7896</v>
      </c>
      <c r="M22" s="4">
        <f>I22*K22</f>
        <v>16.581599999999998</v>
      </c>
      <c r="O22" s="10">
        <v>2.0999999999999999E-3</v>
      </c>
      <c r="Q22" s="7">
        <v>1932</v>
      </c>
      <c r="S22" s="4">
        <f>O22*Q22</f>
        <v>4.0571999999999999</v>
      </c>
      <c r="U22" s="10">
        <v>2.0999999999999999E-3</v>
      </c>
      <c r="W22" s="7">
        <v>2352</v>
      </c>
      <c r="Y22" s="4">
        <f>U22*W22</f>
        <v>4.9391999999999996</v>
      </c>
      <c r="AA22" s="10">
        <v>2.0999999999999999E-3</v>
      </c>
      <c r="AC22" s="7">
        <v>4032</v>
      </c>
      <c r="AE22" s="4">
        <f>AA22*AC22</f>
        <v>8.4672000000000001</v>
      </c>
      <c r="AG22" s="10">
        <v>2.0999999999999999E-3</v>
      </c>
      <c r="AI22" s="7">
        <v>1512</v>
      </c>
      <c r="AK22" s="4">
        <f>AG22*AI22</f>
        <v>3.1751999999999998</v>
      </c>
      <c r="AM22" s="10">
        <v>2.0999999999999999E-3</v>
      </c>
      <c r="AO22" s="7">
        <v>3948</v>
      </c>
      <c r="AQ22" s="4">
        <f>AM22*AO22</f>
        <v>8.2907999999999991</v>
      </c>
      <c r="AS22" s="10">
        <v>2.0999999999999999E-3</v>
      </c>
      <c r="AU22" s="7">
        <v>3612</v>
      </c>
      <c r="AW22" s="4">
        <f>AS22*AU22</f>
        <v>7.5851999999999995</v>
      </c>
      <c r="AY22" s="10">
        <v>2.0999999999999999E-3</v>
      </c>
      <c r="BA22" s="7">
        <v>2772</v>
      </c>
      <c r="BC22" s="4">
        <f>AY22*BA22</f>
        <v>5.8211999999999993</v>
      </c>
      <c r="BE22" s="10">
        <v>2.0999999999999999E-3</v>
      </c>
      <c r="BG22" s="7">
        <v>5712</v>
      </c>
      <c r="BI22" s="4">
        <f>BE22*BG22</f>
        <v>11.995199999999999</v>
      </c>
      <c r="BK22" s="10">
        <v>2.0999999999999999E-3</v>
      </c>
      <c r="BM22" s="7">
        <v>3696</v>
      </c>
      <c r="BO22" s="4">
        <f>BK22*BM22</f>
        <v>7.7615999999999996</v>
      </c>
      <c r="BQ22" s="10">
        <v>2.0999999999999999E-3</v>
      </c>
      <c r="BS22" s="7">
        <v>1680</v>
      </c>
      <c r="BU22" s="4">
        <f>BQ22*BS22</f>
        <v>3.5279999999999996</v>
      </c>
      <c r="BW22" s="10">
        <v>2.0999999999999999E-3</v>
      </c>
      <c r="BY22" s="7">
        <v>12348</v>
      </c>
      <c r="CA22" s="4">
        <f>BW22*BY22</f>
        <v>25.930799999999998</v>
      </c>
    </row>
    <row r="23" spans="1:79" x14ac:dyDescent="0.25">
      <c r="A23" t="s">
        <v>29</v>
      </c>
      <c r="C23" s="9"/>
      <c r="E23" s="7"/>
      <c r="G23" s="3">
        <f>SUM(G20:G22)</f>
        <v>0</v>
      </c>
      <c r="I23" s="9"/>
      <c r="K23" s="7"/>
      <c r="M23" s="3">
        <f>SUM(M20:M22)</f>
        <v>51.251199999999997</v>
      </c>
      <c r="O23" s="9"/>
      <c r="Q23" s="7"/>
      <c r="S23" s="3">
        <f>SUM(S20:S22)</f>
        <v>36.7104</v>
      </c>
      <c r="U23" s="9"/>
      <c r="W23" s="7"/>
      <c r="Y23" s="3">
        <f>SUM(Y20:Y22)</f>
        <v>37.734400000000001</v>
      </c>
      <c r="AA23" s="9"/>
      <c r="AC23" s="7"/>
      <c r="AE23" s="3">
        <f>SUM(AE20:AE22)</f>
        <v>41.830399999999997</v>
      </c>
      <c r="AG23" s="9"/>
      <c r="AI23" s="7"/>
      <c r="AK23" s="3">
        <f>SUM(AK20:AK22)</f>
        <v>35.686399999999999</v>
      </c>
      <c r="AM23" s="9"/>
      <c r="AO23" s="7"/>
      <c r="AQ23" s="3">
        <f>SUM(AQ20:AQ22)</f>
        <v>41.625599999999999</v>
      </c>
      <c r="AS23" s="9"/>
      <c r="AU23" s="7"/>
      <c r="AW23" s="3">
        <f>SUM(AW20:AW22)</f>
        <v>40.806400000000004</v>
      </c>
      <c r="AY23" s="9"/>
      <c r="BA23" s="7"/>
      <c r="BC23" s="3">
        <f>SUM(BC20:BC22)</f>
        <v>38.758399999999995</v>
      </c>
      <c r="BE23" s="9"/>
      <c r="BG23" s="7"/>
      <c r="BI23" s="3">
        <f>SUM(BI20:BI22)</f>
        <v>45.926399999999994</v>
      </c>
      <c r="BK23" s="9"/>
      <c r="BM23" s="7"/>
      <c r="BO23" s="3">
        <f>SUM(BO20:BO22)</f>
        <v>41.011200000000002</v>
      </c>
      <c r="BQ23" s="9"/>
      <c r="BS23" s="7"/>
      <c r="BU23" s="3">
        <f>SUM(BU20:BU22)</f>
        <v>36.095999999999997</v>
      </c>
      <c r="BW23" s="9"/>
      <c r="BY23" s="7"/>
      <c r="CA23" s="3">
        <f>SUM(CA20:CA22)</f>
        <v>62.105599999999995</v>
      </c>
    </row>
    <row r="24" spans="1:79" ht="15" customHeight="1" x14ac:dyDescent="0.25">
      <c r="C24" s="9"/>
      <c r="E24" s="7"/>
      <c r="G24" s="3"/>
      <c r="I24" s="9"/>
      <c r="K24" s="7"/>
      <c r="M24" s="3"/>
      <c r="O24" s="9"/>
      <c r="Q24" s="7"/>
      <c r="S24" s="3"/>
      <c r="U24" s="9"/>
      <c r="W24" s="7"/>
      <c r="Y24" s="3"/>
      <c r="AA24" s="9"/>
      <c r="AC24" s="7"/>
      <c r="AE24" s="3"/>
      <c r="AG24" s="9"/>
      <c r="AI24" s="7"/>
      <c r="AK24" s="3"/>
      <c r="AM24" s="9"/>
      <c r="AO24" s="7"/>
      <c r="AQ24" s="3"/>
      <c r="AS24" s="9"/>
      <c r="AU24" s="7"/>
      <c r="AW24" s="3"/>
      <c r="AY24" s="9"/>
      <c r="BA24" s="7"/>
      <c r="BC24" s="3"/>
      <c r="BE24" s="9"/>
      <c r="BG24" s="7"/>
      <c r="BI24" s="3"/>
      <c r="BK24" s="9"/>
      <c r="BM24" s="7"/>
      <c r="BO24" s="3"/>
      <c r="BQ24" s="9"/>
      <c r="BS24" s="7"/>
      <c r="BU24" s="3"/>
      <c r="BW24" s="9"/>
      <c r="BY24" s="7"/>
      <c r="CA24" s="3"/>
    </row>
    <row r="25" spans="1:79" x14ac:dyDescent="0.25">
      <c r="A25" t="s">
        <v>30</v>
      </c>
      <c r="C25" s="9"/>
      <c r="E25" s="7"/>
      <c r="G25" s="3">
        <v>0</v>
      </c>
      <c r="I25" s="9"/>
      <c r="K25" s="7"/>
      <c r="M25" s="21">
        <f>120-60</f>
        <v>60</v>
      </c>
      <c r="O25" s="9"/>
      <c r="Q25" s="7"/>
      <c r="S25" s="21">
        <f>120-60</f>
        <v>60</v>
      </c>
      <c r="U25" s="9"/>
      <c r="W25" s="7"/>
      <c r="Y25" s="21">
        <f>120-60</f>
        <v>60</v>
      </c>
      <c r="AA25" s="9"/>
      <c r="AC25" s="7"/>
      <c r="AE25" s="21">
        <f>120-60</f>
        <v>60</v>
      </c>
      <c r="AG25" s="9"/>
      <c r="AI25" s="7"/>
      <c r="AK25" s="3">
        <v>60</v>
      </c>
      <c r="AM25" s="9"/>
      <c r="AO25" s="7"/>
      <c r="AQ25" s="3">
        <v>60</v>
      </c>
      <c r="AS25" s="9"/>
      <c r="AU25" s="7"/>
      <c r="AW25" s="3">
        <v>60</v>
      </c>
      <c r="AY25" s="9"/>
      <c r="BA25" s="7"/>
      <c r="BC25" s="3">
        <v>60</v>
      </c>
      <c r="BE25" s="9"/>
      <c r="BG25" s="7"/>
      <c r="BI25" s="3">
        <v>60</v>
      </c>
      <c r="BK25" s="9"/>
      <c r="BM25" s="7"/>
      <c r="BO25" s="3">
        <v>60</v>
      </c>
      <c r="BQ25" s="9"/>
      <c r="BS25" s="7"/>
      <c r="BU25" s="3">
        <v>60</v>
      </c>
      <c r="BW25" s="9"/>
      <c r="BY25" s="7"/>
      <c r="CA25" s="3">
        <v>60</v>
      </c>
    </row>
    <row r="26" spans="1:79" x14ac:dyDescent="0.25">
      <c r="A26" t="s">
        <v>31</v>
      </c>
      <c r="C26" s="9"/>
      <c r="E26" s="7">
        <v>0</v>
      </c>
      <c r="G26" s="3">
        <f>C26*E26</f>
        <v>0</v>
      </c>
      <c r="I26" s="9">
        <v>0.05</v>
      </c>
      <c r="K26" s="7">
        <v>94</v>
      </c>
      <c r="M26" s="21">
        <f>I26*K26</f>
        <v>4.7</v>
      </c>
      <c r="O26" s="9">
        <v>0.05</v>
      </c>
      <c r="Q26" s="7">
        <v>23</v>
      </c>
      <c r="S26" s="21">
        <f>O26*Q26</f>
        <v>1.1500000000000001</v>
      </c>
      <c r="U26" s="9">
        <v>0.05</v>
      </c>
      <c r="W26" s="7">
        <v>28</v>
      </c>
      <c r="Y26" s="21">
        <f>U26*W26</f>
        <v>1.4000000000000001</v>
      </c>
      <c r="AA26" s="9">
        <v>0.05</v>
      </c>
      <c r="AC26" s="7">
        <v>48</v>
      </c>
      <c r="AE26" s="21">
        <f>AA26*AC26</f>
        <v>2.4000000000000004</v>
      </c>
      <c r="AG26" s="9">
        <v>0.05</v>
      </c>
      <c r="AI26" s="7">
        <v>18</v>
      </c>
      <c r="AK26" s="3">
        <f>AG26*AI26</f>
        <v>0.9</v>
      </c>
      <c r="AM26" s="9">
        <v>0.05</v>
      </c>
      <c r="AO26" s="7">
        <v>47</v>
      </c>
      <c r="AQ26" s="3">
        <f>AM26*AO26</f>
        <v>2.35</v>
      </c>
      <c r="AS26" s="9">
        <v>0.05</v>
      </c>
      <c r="AU26" s="7">
        <v>43</v>
      </c>
      <c r="AW26" s="3">
        <f>AS26*AU26</f>
        <v>2.15</v>
      </c>
      <c r="AY26" s="9">
        <v>0.05</v>
      </c>
      <c r="BA26" s="7">
        <v>33</v>
      </c>
      <c r="BC26" s="3">
        <f>AY26*BA26</f>
        <v>1.6500000000000001</v>
      </c>
      <c r="BE26" s="9">
        <v>0.05</v>
      </c>
      <c r="BG26" s="7">
        <v>68</v>
      </c>
      <c r="BI26" s="3">
        <f>BE26*BG26</f>
        <v>3.4000000000000004</v>
      </c>
      <c r="BK26" s="9">
        <v>0.05</v>
      </c>
      <c r="BM26" s="7">
        <v>44</v>
      </c>
      <c r="BO26" s="3">
        <f>BK26*BM26</f>
        <v>2.2000000000000002</v>
      </c>
      <c r="BQ26" s="9">
        <v>0.05</v>
      </c>
      <c r="BS26" s="7">
        <v>20</v>
      </c>
      <c r="BU26" s="3">
        <f>BQ26*BS26</f>
        <v>1</v>
      </c>
      <c r="BW26" s="9">
        <v>0.05</v>
      </c>
      <c r="BY26" s="7">
        <v>147</v>
      </c>
      <c r="CA26" s="3">
        <f>BW26*BY26</f>
        <v>7.3500000000000005</v>
      </c>
    </row>
    <row r="27" spans="1:79" x14ac:dyDescent="0.25">
      <c r="A27" t="s">
        <v>40</v>
      </c>
      <c r="C27" s="9">
        <v>0</v>
      </c>
      <c r="E27" s="7">
        <v>0</v>
      </c>
      <c r="G27" s="4">
        <f>C27*E27</f>
        <v>0</v>
      </c>
      <c r="I27" s="9">
        <v>0.05</v>
      </c>
      <c r="K27" s="23">
        <f>1500-1500</f>
        <v>0</v>
      </c>
      <c r="M27" s="22">
        <f>I27*K27</f>
        <v>0</v>
      </c>
      <c r="O27" s="9">
        <v>0.05</v>
      </c>
      <c r="Q27" s="23">
        <f>1500-1500</f>
        <v>0</v>
      </c>
      <c r="S27" s="22">
        <f>O27*Q27</f>
        <v>0</v>
      </c>
      <c r="U27" s="9">
        <v>0.05</v>
      </c>
      <c r="W27" s="23">
        <f>1500-1500</f>
        <v>0</v>
      </c>
      <c r="Y27" s="22">
        <f>U27*W27</f>
        <v>0</v>
      </c>
      <c r="AA27" s="9">
        <v>0.05</v>
      </c>
      <c r="AC27" s="23">
        <f>1500-1500</f>
        <v>0</v>
      </c>
      <c r="AE27" s="22">
        <f>AA27*AC27</f>
        <v>0</v>
      </c>
      <c r="AG27" s="9"/>
      <c r="AI27" s="7"/>
      <c r="AK27" s="4">
        <f>AG27*AI27</f>
        <v>0</v>
      </c>
      <c r="AM27" s="9"/>
      <c r="AO27" s="7"/>
      <c r="AQ27" s="4">
        <f>AM27*AO27</f>
        <v>0</v>
      </c>
      <c r="AS27" s="9"/>
      <c r="AU27" s="7"/>
      <c r="AW27" s="4">
        <f>AS27*AU27</f>
        <v>0</v>
      </c>
      <c r="AY27" s="9"/>
      <c r="BA27" s="7"/>
      <c r="BC27" s="4">
        <f>AY27*BA27</f>
        <v>0</v>
      </c>
      <c r="BE27" s="9"/>
      <c r="BG27" s="7"/>
      <c r="BI27" s="4">
        <f>BE27*BG27</f>
        <v>0</v>
      </c>
      <c r="BK27" s="9"/>
      <c r="BM27" s="7"/>
      <c r="BO27" s="4">
        <f>BK27*BM27</f>
        <v>0</v>
      </c>
      <c r="BQ27" s="9"/>
      <c r="BS27" s="7"/>
      <c r="BU27" s="4">
        <f>BQ27*BS27</f>
        <v>0</v>
      </c>
      <c r="BW27" s="9"/>
      <c r="BY27" s="7"/>
      <c r="CA27" s="4">
        <f>BW27*BY27</f>
        <v>0</v>
      </c>
    </row>
    <row r="28" spans="1:79" x14ac:dyDescent="0.25">
      <c r="A28" t="s">
        <v>32</v>
      </c>
      <c r="C28" s="9"/>
      <c r="E28" s="7"/>
      <c r="G28" s="3">
        <f>SUM(G25:G27)</f>
        <v>0</v>
      </c>
      <c r="I28" s="9"/>
      <c r="K28" s="7"/>
      <c r="M28" s="3">
        <f>SUM(M25:M27)</f>
        <v>64.7</v>
      </c>
      <c r="O28" s="9"/>
      <c r="Q28" s="7"/>
      <c r="S28" s="3">
        <f>SUM(S25:S27)</f>
        <v>61.15</v>
      </c>
      <c r="U28" s="9"/>
      <c r="W28" s="7"/>
      <c r="Y28" s="3">
        <f>SUM(Y25:Y27)</f>
        <v>61.4</v>
      </c>
      <c r="AA28" s="9"/>
      <c r="AC28" s="7"/>
      <c r="AE28" s="3">
        <f>SUM(AE25:AE27)</f>
        <v>62.4</v>
      </c>
      <c r="AG28" s="9"/>
      <c r="AI28" s="7"/>
      <c r="AK28" s="3">
        <f>SUM(AK25:AK27)</f>
        <v>60.9</v>
      </c>
      <c r="AM28" s="9"/>
      <c r="AO28" s="7"/>
      <c r="AQ28" s="3">
        <f>SUM(AQ25:AQ27)</f>
        <v>62.35</v>
      </c>
      <c r="AS28" s="9"/>
      <c r="AU28" s="7"/>
      <c r="AW28" s="3">
        <f>SUM(AW25:AW27)</f>
        <v>62.15</v>
      </c>
      <c r="AY28" s="9"/>
      <c r="BA28" s="7"/>
      <c r="BC28" s="3">
        <f>SUM(BC25:BC27)</f>
        <v>61.65</v>
      </c>
      <c r="BE28" s="9"/>
      <c r="BG28" s="7"/>
      <c r="BI28" s="3">
        <f>SUM(BI25:BI27)</f>
        <v>63.4</v>
      </c>
      <c r="BK28" s="9"/>
      <c r="BM28" s="7"/>
      <c r="BO28" s="3">
        <f>SUM(BO25:BO27)</f>
        <v>62.2</v>
      </c>
      <c r="BQ28" s="9"/>
      <c r="BS28" s="7"/>
      <c r="BU28" s="3">
        <f>SUM(BU25:BU27)</f>
        <v>61</v>
      </c>
      <c r="BW28" s="9"/>
      <c r="BY28" s="7"/>
      <c r="CA28" s="3">
        <f>SUM(CA25:CA27)</f>
        <v>67.349999999999994</v>
      </c>
    </row>
    <row r="29" spans="1:79" ht="15" customHeight="1" x14ac:dyDescent="0.25">
      <c r="C29" s="9"/>
      <c r="E29" s="7"/>
      <c r="I29" s="9"/>
      <c r="K29" s="7"/>
      <c r="O29" s="9"/>
      <c r="Q29" s="7"/>
      <c r="U29" s="9"/>
      <c r="W29" s="7"/>
      <c r="AA29" s="9"/>
      <c r="AC29" s="7"/>
      <c r="AG29" s="9"/>
      <c r="AI29" s="7"/>
      <c r="AM29" s="9"/>
      <c r="AO29" s="7"/>
      <c r="AS29" s="9"/>
      <c r="AU29" s="7"/>
      <c r="AY29" s="9"/>
      <c r="BA29" s="7"/>
      <c r="BE29" s="9"/>
      <c r="BG29" s="7"/>
      <c r="BK29" s="9"/>
      <c r="BM29" s="7"/>
      <c r="BQ29" s="9"/>
      <c r="BS29" s="7"/>
      <c r="BW29" s="9"/>
      <c r="BY29" s="7"/>
    </row>
    <row r="30" spans="1:79" x14ac:dyDescent="0.25">
      <c r="A30" t="s">
        <v>19</v>
      </c>
      <c r="C30" s="9">
        <v>0.1</v>
      </c>
      <c r="E30" s="7">
        <v>0</v>
      </c>
      <c r="G30" s="3">
        <f>C30*E30</f>
        <v>0</v>
      </c>
      <c r="I30" s="9">
        <v>0.1</v>
      </c>
      <c r="K30" s="7">
        <v>2</v>
      </c>
      <c r="M30" s="3">
        <f>I30*K30</f>
        <v>0.2</v>
      </c>
      <c r="O30" s="9">
        <v>0.1</v>
      </c>
      <c r="Q30" s="7">
        <v>0</v>
      </c>
      <c r="S30" s="3">
        <f>O30*Q30</f>
        <v>0</v>
      </c>
      <c r="U30" s="9">
        <v>0.1</v>
      </c>
      <c r="W30" s="7">
        <v>0</v>
      </c>
      <c r="Y30" s="3">
        <f>U30*W30</f>
        <v>0</v>
      </c>
      <c r="AA30" s="9">
        <v>0.1</v>
      </c>
      <c r="AC30" s="7">
        <v>0</v>
      </c>
      <c r="AE30" s="3">
        <f>AA30*AC30</f>
        <v>0</v>
      </c>
      <c r="AG30" s="9">
        <v>0.1</v>
      </c>
      <c r="AI30" s="7">
        <v>0</v>
      </c>
      <c r="AK30" s="3">
        <f>AG30*AI30</f>
        <v>0</v>
      </c>
      <c r="AM30" s="9">
        <v>0.1</v>
      </c>
      <c r="AO30" s="7">
        <v>0</v>
      </c>
      <c r="AQ30" s="3">
        <f>AM30*AO30</f>
        <v>0</v>
      </c>
      <c r="AS30" s="9">
        <v>0.1</v>
      </c>
      <c r="AU30" s="7">
        <v>0</v>
      </c>
      <c r="AW30" s="3">
        <f>AS30*AU30</f>
        <v>0</v>
      </c>
      <c r="AY30" s="9">
        <v>0.1</v>
      </c>
      <c r="BA30" s="7">
        <v>0</v>
      </c>
      <c r="BC30" s="3">
        <f>AY30*BA30</f>
        <v>0</v>
      </c>
      <c r="BE30" s="9">
        <v>0.1</v>
      </c>
      <c r="BG30" s="7">
        <v>0</v>
      </c>
      <c r="BI30" s="3">
        <f>BE30*BG30</f>
        <v>0</v>
      </c>
      <c r="BK30" s="9">
        <v>0.1</v>
      </c>
      <c r="BM30" s="7">
        <v>0</v>
      </c>
      <c r="BO30" s="3">
        <f>BK30*BM30</f>
        <v>0</v>
      </c>
      <c r="BQ30" s="9">
        <v>0.1</v>
      </c>
      <c r="BS30" s="7">
        <v>0</v>
      </c>
      <c r="BU30" s="3">
        <f>BQ30*BS30</f>
        <v>0</v>
      </c>
      <c r="BW30" s="9">
        <v>0.1</v>
      </c>
      <c r="BY30" s="7">
        <v>0</v>
      </c>
      <c r="CA30" s="3">
        <f>BW30*BY30</f>
        <v>0</v>
      </c>
    </row>
    <row r="31" spans="1:79" x14ac:dyDescent="0.25">
      <c r="A31" t="s">
        <v>20</v>
      </c>
      <c r="C31" s="10">
        <v>8.6999999999999994E-3</v>
      </c>
      <c r="E31" s="7">
        <v>0</v>
      </c>
      <c r="G31" s="4">
        <f>C31*E31</f>
        <v>0</v>
      </c>
      <c r="I31" s="10">
        <v>8.5000000000000006E-3</v>
      </c>
      <c r="K31" s="7">
        <v>2</v>
      </c>
      <c r="M31" s="4">
        <f>I31*K31</f>
        <v>1.7000000000000001E-2</v>
      </c>
      <c r="O31" s="10">
        <v>8.5000000000000006E-3</v>
      </c>
      <c r="Q31" s="7">
        <v>0</v>
      </c>
      <c r="S31" s="4">
        <f>O31*Q31</f>
        <v>0</v>
      </c>
      <c r="U31" s="10">
        <v>8.5000000000000006E-3</v>
      </c>
      <c r="W31" s="7">
        <v>0</v>
      </c>
      <c r="Y31" s="4">
        <f>U31*W31</f>
        <v>0</v>
      </c>
      <c r="AA31" s="10">
        <v>8.5000000000000006E-3</v>
      </c>
      <c r="AC31" s="7">
        <v>0</v>
      </c>
      <c r="AE31" s="4">
        <f>AA31*AC31</f>
        <v>0</v>
      </c>
      <c r="AG31" s="10">
        <v>8.5000000000000006E-3</v>
      </c>
      <c r="AI31" s="7">
        <v>0</v>
      </c>
      <c r="AK31" s="4">
        <f>AG31*AI31</f>
        <v>0</v>
      </c>
      <c r="AM31" s="10">
        <v>8.5000000000000006E-3</v>
      </c>
      <c r="AO31" s="7">
        <v>0</v>
      </c>
      <c r="AQ31" s="4">
        <f>AM31*AO31</f>
        <v>0</v>
      </c>
      <c r="AS31" s="10">
        <v>8.5000000000000006E-3</v>
      </c>
      <c r="AU31" s="7">
        <v>0</v>
      </c>
      <c r="AW31" s="4">
        <f>AS31*AU31</f>
        <v>0</v>
      </c>
      <c r="AY31" s="10">
        <v>8.5000000000000006E-3</v>
      </c>
      <c r="BA31" s="7">
        <v>0</v>
      </c>
      <c r="BC31" s="4">
        <f>AY31*BA31</f>
        <v>0</v>
      </c>
      <c r="BE31" s="10">
        <v>8.5000000000000006E-3</v>
      </c>
      <c r="BG31" s="7">
        <v>0</v>
      </c>
      <c r="BI31" s="4">
        <f>BE31*BG31</f>
        <v>0</v>
      </c>
      <c r="BK31" s="10">
        <v>8.5000000000000006E-3</v>
      </c>
      <c r="BM31" s="7">
        <v>0</v>
      </c>
      <c r="BO31" s="4">
        <f>BK31*BM31</f>
        <v>0</v>
      </c>
      <c r="BQ31" s="10">
        <v>8.5000000000000006E-3</v>
      </c>
      <c r="BS31" s="7">
        <v>0</v>
      </c>
      <c r="BU31" s="4">
        <f>BQ31*BS31</f>
        <v>0</v>
      </c>
      <c r="BW31" s="10">
        <v>8.5000000000000006E-3</v>
      </c>
      <c r="BY31" s="7">
        <v>0</v>
      </c>
      <c r="CA31" s="4">
        <f>BW31*BY31</f>
        <v>0</v>
      </c>
    </row>
    <row r="32" spans="1:79" x14ac:dyDescent="0.25">
      <c r="A32" t="s">
        <v>21</v>
      </c>
      <c r="G32" s="3">
        <f>SUM(G30:G31)</f>
        <v>0</v>
      </c>
      <c r="M32" s="3">
        <f>SUM(M30:M31)</f>
        <v>0.21700000000000003</v>
      </c>
      <c r="S32" s="3">
        <f>SUM(S30:S31)</f>
        <v>0</v>
      </c>
      <c r="Y32" s="3">
        <f>SUM(Y30:Y31)</f>
        <v>0</v>
      </c>
      <c r="AE32" s="3">
        <f>SUM(AE30:AE31)</f>
        <v>0</v>
      </c>
      <c r="AK32" s="3">
        <f>SUM(AK30:AK31)</f>
        <v>0</v>
      </c>
      <c r="AQ32" s="3">
        <f>SUM(AQ30:AQ31)</f>
        <v>0</v>
      </c>
      <c r="AW32" s="3">
        <f>SUM(AW30:AW31)</f>
        <v>0</v>
      </c>
      <c r="BC32" s="3">
        <f>SUM(BC30:BC31)</f>
        <v>0</v>
      </c>
      <c r="BI32" s="3">
        <f>SUM(BI30:BI31)</f>
        <v>0</v>
      </c>
      <c r="BO32" s="3">
        <f>SUM(BO30:BO31)</f>
        <v>0</v>
      </c>
      <c r="BU32" s="3">
        <f>SUM(BU30:BU31)</f>
        <v>0</v>
      </c>
      <c r="CA32" s="3">
        <f>SUM(CA30:CA31)</f>
        <v>0</v>
      </c>
    </row>
    <row r="33" spans="1:79" ht="15" customHeight="1" x14ac:dyDescent="0.25"/>
    <row r="34" spans="1:79" x14ac:dyDescent="0.25">
      <c r="A34" t="s">
        <v>4</v>
      </c>
      <c r="G34" s="6">
        <f>G7+G11+G13+G18+G23+G28+G32</f>
        <v>0</v>
      </c>
      <c r="M34" s="6">
        <f>M7+M11+M13+M18+M23+M28+M32</f>
        <v>198.0882</v>
      </c>
      <c r="S34" s="6">
        <f>S7+S11+S13+S18+S23+S28+S32</f>
        <v>202.00040000000001</v>
      </c>
      <c r="Y34" s="6">
        <f>Y7+Y11+Y13+Y18+Y23+Y28+Y32</f>
        <v>204.17440000000002</v>
      </c>
      <c r="AE34" s="6">
        <f>AE7+AE11+AE13+AE18+AE23+AE28+AE32</f>
        <v>212.87039999999999</v>
      </c>
      <c r="AK34" s="6">
        <f>AK7+AK11+AK13+AK18+AK23+AK28+AK32</f>
        <v>199.82640000000001</v>
      </c>
      <c r="AQ34" s="6">
        <f>AQ7+AQ11+AQ13+AQ18+AQ23+AQ28+AQ32</f>
        <v>212.43559999999999</v>
      </c>
      <c r="AW34" s="6">
        <f>AW7+AW11+AW13+AW18+AW23+AW28+AW32</f>
        <v>216.69640000000001</v>
      </c>
      <c r="BC34" s="6">
        <f>BC7+BC11+BC13+BC18+BC23+BC28+BC32</f>
        <v>206.3484</v>
      </c>
      <c r="BI34" s="6">
        <f>BI7+BI11+BI13+BI18+BI23+BI28+BI32</f>
        <v>221.56639999999999</v>
      </c>
      <c r="BO34" s="6">
        <f>BO7+BO11+BO13+BO18+BO23+BO28+BO32</f>
        <v>211.13119999999998</v>
      </c>
      <c r="BU34" s="6">
        <f>BU9+BU11+BU13+BU18+BU23+BU28+BU32</f>
        <v>200.696</v>
      </c>
      <c r="CA34" s="6">
        <f>CA9+CA11+CA13+CA18+CA23+CA28+CA32</f>
        <v>255.91559999999998</v>
      </c>
    </row>
    <row r="36" spans="1:79" x14ac:dyDescent="0.25">
      <c r="BO36" s="6"/>
      <c r="BU36" s="6">
        <f>SUM(G34:BU34)</f>
        <v>2285.8337999999999</v>
      </c>
      <c r="CA36" s="6">
        <f>SUM(G34:CA34)</f>
        <v>2541.7493999999997</v>
      </c>
    </row>
    <row r="37" spans="1:79" x14ac:dyDescent="0.25">
      <c r="A37" s="17" t="s">
        <v>68</v>
      </c>
    </row>
    <row r="38" spans="1:79" x14ac:dyDescent="0.25">
      <c r="A38" s="18" t="s">
        <v>69</v>
      </c>
    </row>
    <row r="39" spans="1:79" x14ac:dyDescent="0.25">
      <c r="A39" s="36" t="s">
        <v>74</v>
      </c>
      <c r="B39" s="36"/>
    </row>
  </sheetData>
  <pageMargins left="0.45" right="0.45" top="0.4" bottom="0.4" header="0.3" footer="0.2"/>
  <pageSetup paperSize="5" scale="80" orientation="landscape" r:id="rId1"/>
  <headerFooter>
    <oddFooter>&amp;L&amp;9&amp;Z&amp;F</oddFooter>
  </headerFooter>
  <colBreaks count="2" manualBreakCount="2">
    <brk id="26" max="1048575" man="1"/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Admin</vt:lpstr>
      <vt:lpstr>Grant</vt:lpstr>
      <vt:lpstr>Admin-revised by mlh</vt:lpstr>
      <vt:lpstr>Grant-revised by mlh</vt:lpstr>
      <vt:lpstr>Admin!Print_Area</vt:lpstr>
      <vt:lpstr>'Admin-revised by mlh'!Print_Area</vt:lpstr>
      <vt:lpstr>Grant!Print_Area</vt:lpstr>
      <vt:lpstr>'Grant-revised by mlh'!Print_Area</vt:lpstr>
      <vt:lpstr>Admin!Print_Titles</vt:lpstr>
      <vt:lpstr>'Admin-revised by mlh'!Print_Titles</vt:lpstr>
      <vt:lpstr>Grant!Print_Titles</vt:lpstr>
      <vt:lpstr>'Grant-revised by mlh'!Print_Titles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L. Hess</dc:creator>
  <cp:lastModifiedBy>Mandy L. Hess</cp:lastModifiedBy>
  <cp:lastPrinted>2012-01-25T23:45:42Z</cp:lastPrinted>
  <dcterms:created xsi:type="dcterms:W3CDTF">2011-07-01T19:12:33Z</dcterms:created>
  <dcterms:modified xsi:type="dcterms:W3CDTF">2012-01-25T23:45:51Z</dcterms:modified>
</cp:coreProperties>
</file>