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H20" i="1"/>
  <c r="J23" l="1"/>
  <c r="H23"/>
  <c r="H8" l="1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32" s="1"/>
  <c r="F40"/>
  <c r="D22" l="1"/>
  <c r="R21"/>
  <c r="J24"/>
  <c r="H24"/>
  <c r="R20"/>
  <c r="D9"/>
  <c r="R9" s="1"/>
  <c r="D23"/>
  <c r="F33" s="1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<sst xmlns="http://schemas.openxmlformats.org/spreadsheetml/2006/main" count="73" uniqueCount="55">
  <si>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</si>
  <si>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</si>
  <si>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</si>
  <si>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</si>
  <si>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</si>
  <si>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</si>
  <si>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</si>
  <si>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</si>
  <si>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</si>
  <si>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</si>
  <si>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</si>
  <si>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</si>
  <si>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</si>
  <si>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</si>
  <si>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</si>
  <si>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</si>
  <si>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</si>
  <si>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</si>
  <si>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</si>
  <si>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</si>
  <si>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</si>
  <si>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</si>
  <si>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</si>
  <si>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</si>
  <si>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</si>
  <si>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</si>
  <si>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</si>
  <si>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</si>
  <si>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</si>
  <si>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</si>
  <si>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</si>
  <si>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</si>
  <si>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</si>
  <si>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</si>
  <si>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</si>
  <si>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</si>
  <si>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</si>
  <si>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</si>
  <si>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</si>
  <si>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</si>
  <si>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</si>
  <si>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</si>
  <si>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</si>
  <si>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</si>
  <si>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</si>
  <si>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</si>
  <si>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</si>
  <si>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</si>
  <si>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</si>
  <si>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</si>
  <si>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</si>
  <si>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Includes: Charter, MPM, Encounter</t>
  </si>
  <si>
    <t xml:space="preserve">     Grant Commitments (&amp; PRIs), Note 3</t>
  </si>
  <si>
    <t>Comes from budget worksheet (&amp;/or Gifts searchin Payments tab)</t>
  </si>
  <si>
    <t xml:space="preserve">     Actual Year to Date rate of return (12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</si>
</sst>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2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2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zoomScale="87" zoomScaleNormal="87" workbookViewId="0">
      <selection activeCell="F43" sqref="F43"/>
    </sheetView>
  </sheetViews>
  <sheetFormatPr defaultColWidth="8.81640625" defaultRowHeight="15"/>
  <cols>
    <col min="1" max="2" width="10.81640625" style="2" customWidth="1"/>
    <col min="3" max="3" width="15.81640625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81640625" style="2" customWidth="1"/>
    <col min="8" max="8" width="12.81640625" style="2" customWidth="1"/>
    <col min="9" max="9" width="3.81640625" style="2" customWidth="1"/>
    <col min="10" max="10" width="10.8164062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81640625" style="2" customWidth="1"/>
    <col min="15" max="15" width="3.81640625" style="2" customWidth="1"/>
    <col min="16" max="16" width="11.8164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70">
        <v>39813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2" customHeight="1">
      <c r="A4" s="12"/>
      <c r="B4" s="12"/>
      <c r="C4" s="12"/>
      <c r="D4" s="13" t="s">
        <v>3</v>
      </c>
      <c r="E4" s="12"/>
      <c r="F4" s="14">
        <v>2008</v>
      </c>
      <c r="G4" s="15"/>
      <c r="H4" s="14">
        <v>2009</v>
      </c>
      <c r="I4" s="15"/>
      <c r="J4" s="14">
        <v>2010</v>
      </c>
      <c r="K4" s="12"/>
      <c r="L4" s="14">
        <v>2011</v>
      </c>
      <c r="M4" s="12"/>
      <c r="N4" s="14">
        <v>2012</v>
      </c>
      <c r="O4" s="12"/>
      <c r="P4" s="14">
        <v>2013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2" customHeight="1">
      <c r="A6" s="5" t="s">
        <v>6</v>
      </c>
      <c r="B6" s="5"/>
      <c r="C6" s="5"/>
      <c r="D6" s="18">
        <f>F6</f>
        <v>40248740</v>
      </c>
      <c r="E6" s="19"/>
      <c r="F6" s="20">
        <v>40248740</v>
      </c>
      <c r="G6" s="20"/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2" customHeight="1">
      <c r="A7" s="5" t="s">
        <v>9</v>
      </c>
      <c r="B7" s="5"/>
      <c r="C7" s="24"/>
      <c r="D7" s="18">
        <f>F7</f>
        <v>0</v>
      </c>
      <c r="E7" s="5"/>
      <c r="F7" s="20">
        <v>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2" customHeight="1">
      <c r="A8" s="5" t="s">
        <v>52</v>
      </c>
      <c r="B8" s="5"/>
      <c r="C8" s="5"/>
      <c r="D8" s="18">
        <f>SUM(F8:P8)</f>
        <v>5500000</v>
      </c>
      <c r="E8" s="5"/>
      <c r="F8" s="20">
        <v>0</v>
      </c>
      <c r="G8" s="5"/>
      <c r="H8" s="20">
        <f>3000000+1000000+1500000</f>
        <v>5500000</v>
      </c>
      <c r="I8" s="5"/>
      <c r="J8" s="20">
        <v>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51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2" customHeight="1">
      <c r="A9" s="5" t="s">
        <v>10</v>
      </c>
      <c r="B9" s="5"/>
      <c r="C9" s="5"/>
      <c r="D9" s="25">
        <f>SUM(D6:D8)</f>
        <v>45748740</v>
      </c>
      <c r="E9" s="5"/>
      <c r="F9" s="25">
        <f>SUM(F6:F8)</f>
        <v>40248740</v>
      </c>
      <c r="G9" s="23"/>
      <c r="H9" s="26">
        <f>SUM(H6:H8)</f>
        <v>5500000</v>
      </c>
      <c r="I9" s="23"/>
      <c r="J9" s="26">
        <f>SUM(J6:J8)</f>
        <v>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11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12</v>
      </c>
      <c r="B11" s="5"/>
      <c r="C11" s="5"/>
      <c r="D11" s="18"/>
      <c r="E11" s="5"/>
      <c r="F11" s="28">
        <v>40000000</v>
      </c>
      <c r="G11" s="23"/>
      <c r="H11" s="71"/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13</v>
      </c>
      <c r="B13" s="5"/>
      <c r="C13" s="5"/>
      <c r="D13" s="18"/>
      <c r="E13" s="5"/>
      <c r="F13" s="39">
        <f>F9/F11</f>
        <v>1.0062184999999999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14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2008</v>
      </c>
      <c r="G16" s="15"/>
      <c r="H16" s="14">
        <v>2009</v>
      </c>
      <c r="I16" s="15"/>
      <c r="J16" s="14">
        <v>2010</v>
      </c>
      <c r="K16" s="12"/>
      <c r="L16" s="14">
        <v>1011</v>
      </c>
      <c r="M16" s="12"/>
      <c r="N16" s="14">
        <v>2012</v>
      </c>
      <c r="O16" s="12"/>
      <c r="P16" s="14">
        <v>2013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15</v>
      </c>
    </row>
    <row r="18" spans="1:256">
      <c r="A18" s="5" t="s">
        <v>16</v>
      </c>
      <c r="B18" s="5"/>
      <c r="C18" s="5"/>
      <c r="D18" s="20">
        <f>F18</f>
        <v>36643293</v>
      </c>
      <c r="E18" s="5"/>
      <c r="F18" s="20">
        <v>36643293</v>
      </c>
      <c r="G18" s="5"/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17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18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19</v>
      </c>
      <c r="B20" s="5"/>
      <c r="C20" s="23"/>
      <c r="D20" s="20">
        <v>12801000</v>
      </c>
      <c r="E20" s="19"/>
      <c r="F20" s="20">
        <v>0</v>
      </c>
      <c r="G20" s="19"/>
      <c r="H20" s="20">
        <f>18801000-3000000-1000000-2000000</f>
        <v>12801000</v>
      </c>
      <c r="I20" s="19"/>
      <c r="J20" s="20">
        <v>0</v>
      </c>
      <c r="K20" s="19"/>
      <c r="L20" s="20">
        <v>0</v>
      </c>
      <c r="M20" s="19"/>
      <c r="N20" s="20">
        <v>0</v>
      </c>
      <c r="O20" s="19"/>
      <c r="P20" s="20">
        <v>0</v>
      </c>
      <c r="Q20" s="21"/>
      <c r="R20" s="21">
        <f>SUM(F20:P20)-D20</f>
        <v>0</v>
      </c>
      <c r="S20" s="22"/>
      <c r="T20" s="23" t="s">
        <v>20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21</v>
      </c>
      <c r="B21" s="5"/>
      <c r="C21" s="24"/>
      <c r="D21" s="20">
        <f>F7</f>
        <v>0</v>
      </c>
      <c r="E21" s="20"/>
      <c r="F21" s="20">
        <v>0</v>
      </c>
      <c r="G21" s="19"/>
      <c r="H21" s="20">
        <v>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1">
        <f>SUM(F21:P21)-D21</f>
        <v>0</v>
      </c>
      <c r="S21" s="21"/>
      <c r="T21" s="23" t="s">
        <v>53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22</v>
      </c>
      <c r="B22" s="5"/>
      <c r="C22" s="5"/>
      <c r="D22" s="33">
        <f>SUM(D20:D21)</f>
        <v>12801000</v>
      </c>
      <c r="E22" s="19"/>
      <c r="F22" s="33">
        <f>SUM(F20:F21)</f>
        <v>0</v>
      </c>
      <c r="G22" s="5"/>
      <c r="H22" s="33">
        <f>SUM(H20:H21)</f>
        <v>12801000</v>
      </c>
      <c r="I22" s="24"/>
      <c r="J22" s="33">
        <f>SUM(J20:J21)</f>
        <v>0</v>
      </c>
      <c r="K22" s="5"/>
      <c r="L22" s="33">
        <f>SUM(L20:L21)</f>
        <v>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23</v>
      </c>
      <c r="B23" s="5"/>
      <c r="C23" s="5"/>
      <c r="D23" s="34">
        <f>D8</f>
        <v>5500000</v>
      </c>
      <c r="E23" s="5"/>
      <c r="F23" s="20">
        <v>0</v>
      </c>
      <c r="G23" s="5"/>
      <c r="H23" s="20">
        <f>3000000+1000000+750000</f>
        <v>4750000</v>
      </c>
      <c r="I23" s="5"/>
      <c r="J23" s="20">
        <f>750000</f>
        <v>750000</v>
      </c>
      <c r="K23" s="5"/>
      <c r="L23" s="20">
        <v>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24</v>
      </c>
      <c r="B24" s="5"/>
      <c r="C24" s="5"/>
      <c r="D24" s="25">
        <f>SUM(D18+D22+D23)</f>
        <v>54944293</v>
      </c>
      <c r="E24" s="5"/>
      <c r="F24" s="25">
        <f>SUM(F18+F22+F23)</f>
        <v>36643293</v>
      </c>
      <c r="G24" s="23"/>
      <c r="H24" s="25">
        <f>SUM(H22+H23)</f>
        <v>17551000</v>
      </c>
      <c r="I24" s="23"/>
      <c r="J24" s="25">
        <f>SUM(J22+J23)</f>
        <v>750000</v>
      </c>
      <c r="K24" s="23"/>
      <c r="L24" s="25">
        <f>SUM(L22+L23)</f>
        <v>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25</v>
      </c>
      <c r="B26" s="5"/>
      <c r="C26" s="5"/>
      <c r="D26" s="5"/>
      <c r="E26" s="5"/>
      <c r="F26" s="28">
        <v>40000000</v>
      </c>
      <c r="G26" s="23"/>
      <c r="H26" s="30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13</v>
      </c>
      <c r="B28" s="5"/>
      <c r="C28" s="5"/>
      <c r="D28" s="5"/>
      <c r="E28" s="5"/>
      <c r="F28" s="39">
        <f>F24/F26</f>
        <v>0.91608232499999998</v>
      </c>
      <c r="G28" s="23"/>
      <c r="H28" s="40" t="s">
        <v>26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27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28</v>
      </c>
      <c r="B30" s="5"/>
      <c r="C30" s="5"/>
      <c r="D30" s="5"/>
      <c r="E30" s="19"/>
      <c r="F30" s="5"/>
      <c r="G30" s="35"/>
      <c r="H30" s="46" t="s">
        <v>29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30</v>
      </c>
      <c r="B31" s="5"/>
      <c r="C31" s="5"/>
      <c r="D31" s="47">
        <f>D20</f>
        <v>12801000</v>
      </c>
      <c r="E31" s="19"/>
      <c r="F31" s="5"/>
      <c r="G31" s="35"/>
      <c r="H31" s="46" t="s">
        <v>31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32</v>
      </c>
      <c r="B32" s="5"/>
      <c r="C32" s="48"/>
      <c r="D32" s="49"/>
      <c r="E32" s="23"/>
      <c r="F32" s="50">
        <f>D31/33731667</f>
        <v>0.37949503058950512</v>
      </c>
      <c r="G32" s="50" t="s">
        <v>33</v>
      </c>
      <c r="H32" s="43" t="s">
        <v>34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35</v>
      </c>
      <c r="B33" s="23"/>
      <c r="C33" s="23"/>
      <c r="D33" s="23"/>
      <c r="E33" s="23"/>
      <c r="F33" s="50">
        <f>(+D31+D23)/33731667</f>
        <v>0.5425465631449522</v>
      </c>
      <c r="G33" s="50" t="s">
        <v>33</v>
      </c>
      <c r="H33" s="46" t="s">
        <v>36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37</v>
      </c>
      <c r="B34" s="5"/>
      <c r="C34" s="5"/>
      <c r="D34" s="5"/>
      <c r="E34" s="5"/>
      <c r="F34" s="50">
        <v>0.5</v>
      </c>
      <c r="G34" s="50" t="s">
        <v>33</v>
      </c>
      <c r="H34" s="43" t="s">
        <v>38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39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40</v>
      </c>
      <c r="F36" s="51"/>
      <c r="H36" s="46" t="s">
        <v>41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42</v>
      </c>
      <c r="B37" s="23"/>
      <c r="C37" s="23"/>
      <c r="D37" s="23"/>
      <c r="E37" s="23"/>
      <c r="F37" s="52"/>
      <c r="G37" s="23"/>
      <c r="H37" s="46" t="s">
        <v>43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44</v>
      </c>
      <c r="B38" s="5"/>
      <c r="C38" s="5"/>
      <c r="D38" s="5"/>
      <c r="E38" s="45"/>
      <c r="F38" s="54">
        <v>7.3400000000000007E-2</v>
      </c>
      <c r="G38" s="23"/>
      <c r="H38" s="46" t="s">
        <v>45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46</v>
      </c>
      <c r="B39" s="5"/>
      <c r="C39" s="5"/>
      <c r="D39" s="5"/>
      <c r="E39" s="45"/>
      <c r="F39" s="54">
        <v>2.1600000000000001E-2</v>
      </c>
      <c r="G39" s="23"/>
      <c r="H39" s="46" t="s">
        <v>47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48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49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50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54</v>
      </c>
      <c r="B42" s="5"/>
      <c r="C42" s="5"/>
      <c r="D42" s="5"/>
      <c r="E42" s="19"/>
      <c r="F42" s="59">
        <v>-0.378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2009-01-22T21:59:42Z</cp:lastPrinted>
  <dcterms:created xsi:type="dcterms:W3CDTF">2007-07-05T17:08:59Z</dcterms:created>
  <dcterms:modified xsi:type="dcterms:W3CDTF">2009-01-22T21:59:44Z</dcterms:modified>
</cp:coreProperties>
</file>