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H24" i="1" l="1"/>
  <c r="H8" i="1"/>
  <c r="F8" i="1"/>
  <c r="F10" i="1" l="1"/>
  <c r="F41" i="1" l="1"/>
  <c r="D8" i="1" l="1"/>
  <c r="D6" i="1" l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l="1"/>
  <c r="R6" i="1"/>
  <c r="D10" i="1"/>
  <c r="R10" i="1" s="1"/>
  <c r="D23" i="1"/>
  <c r="R22" i="1"/>
  <c r="J25" i="1"/>
  <c r="H25" i="1"/>
  <c r="R21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<sst xmlns="http://schemas.openxmlformats.org/spreadsheetml/2006/main" count="75" uniqueCount="58">
  <si>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</si>
  <si>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</si>
  <si>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</si>
  <si>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</si>
  <si>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</si>
  <si>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</si>
  <si>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</si>
  <si>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</si>
  <si>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</si>
  <si>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</si>
  <si>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</si>
  <si>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</si>
  <si>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</si>
  <si>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</si>
  <si>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</si>
  <si>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</si>
  <si>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</si>
  <si>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</si>
  <si>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</si>
  <si>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</si>
  <si>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</si>
  <si>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</si>
  <si>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</si>
  <si>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</si>
  <si>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</si>
  <si>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</si>
  <si>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</si>
  <si>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</si>
  <si>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</si>
  <si>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</si>
  <si>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</si>
  <si>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</si>
  <si>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</si>
  <si>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</si>
  <si>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</si>
  <si>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</si>
  <si>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</si>
  <si>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</si>
  <si>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</si>
  <si>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</si>
  <si>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</si>
  <si>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</si>
  <si>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</si>
  <si>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</si>
  <si>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</si>
  <si>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</si>
  <si>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</si>
  <si>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</si>
  <si>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</si>
  <si>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</si>
  <si>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</si>
  <si>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</si>
  <si>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</si>
  <si>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</si>
  <si>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Keiser Donor Intent grants</t>
  </si>
  <si>
    <t xml:space="preserve">       Grant commitments</t>
  </si>
  <si>
    <t xml:space="preserve">     Grant Commitments, Note 3 (BFs &amp; Enc.)</t>
  </si>
  <si>
    <t xml:space="preserve">     Actual Year to Date rate of return (8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</si>
</sst>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26" fillId="2" borderId="0" xfId="0" applyNumberFormat="1" applyFont="1" applyAlignment="1">
      <alignment horizontal="centerContinuous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F20" sqref="F20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41152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F3" s="76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2012</v>
      </c>
      <c r="G4" s="14"/>
      <c r="H4" s="13">
        <v>2013</v>
      </c>
      <c r="I4" s="14"/>
      <c r="J4" s="13">
        <v>2014</v>
      </c>
      <c r="K4" s="11"/>
      <c r="L4" s="13">
        <v>2015</v>
      </c>
      <c r="M4" s="11"/>
      <c r="N4" s="13">
        <v>2016</v>
      </c>
      <c r="O4" s="11"/>
      <c r="P4" s="13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22201425</v>
      </c>
      <c r="E6" s="18"/>
      <c r="F6" s="19">
        <v>22201425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56</v>
      </c>
      <c r="B8" s="4"/>
      <c r="C8" s="4"/>
      <c r="D8" s="17">
        <f>SUM(F8:P8)</f>
        <v>2650000</v>
      </c>
      <c r="E8" s="4"/>
      <c r="F8" s="19">
        <f>1500000-950000-200000-150000-50000</f>
        <v>150000</v>
      </c>
      <c r="G8" s="4"/>
      <c r="H8" s="19">
        <f>1500000+1000000</f>
        <v>2500000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54</v>
      </c>
      <c r="B9" s="4"/>
      <c r="C9" s="4"/>
      <c r="D9" s="17">
        <v>0</v>
      </c>
      <c r="E9" s="4"/>
      <c r="F9" s="19">
        <v>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24851425</v>
      </c>
      <c r="E10" s="4"/>
      <c r="F10" s="24">
        <f>SUM(F6:F9)</f>
        <v>22351425</v>
      </c>
      <c r="G10" s="22"/>
      <c r="H10" s="25">
        <f>SUM(H6:H8)</f>
        <v>2500000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31300000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0.71410303514376994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ht="15.75">
      <c r="A16" s="11"/>
      <c r="B16" s="11"/>
      <c r="C16" s="11"/>
      <c r="D16" s="11"/>
      <c r="E16" s="11"/>
      <c r="F16" s="76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2012</v>
      </c>
      <c r="G17" s="14"/>
      <c r="H17" s="13">
        <v>2013</v>
      </c>
      <c r="I17" s="14"/>
      <c r="J17" s="13">
        <v>2014</v>
      </c>
      <c r="K17" s="11"/>
      <c r="L17" s="13">
        <v>2015</v>
      </c>
      <c r="M17" s="11"/>
      <c r="N17" s="13">
        <v>2016</v>
      </c>
      <c r="O17" s="11"/>
      <c r="P17" s="13">
        <v>2017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19719897</v>
      </c>
      <c r="E19" s="4"/>
      <c r="F19" s="19">
        <v>19719897</v>
      </c>
      <c r="G19" s="4"/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53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9419000</v>
      </c>
      <c r="E21" s="18"/>
      <c r="F21" s="19">
        <v>8231500</v>
      </c>
      <c r="G21" s="18"/>
      <c r="H21" s="19">
        <v>1062500</v>
      </c>
      <c r="I21" s="18"/>
      <c r="J21" s="19">
        <v>125000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52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0</v>
      </c>
      <c r="E22" s="19"/>
      <c r="F22" s="19">
        <v>0</v>
      </c>
      <c r="G22" s="18"/>
      <c r="H22" s="19">
        <v>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50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9419000</v>
      </c>
      <c r="E23" s="18"/>
      <c r="F23" s="32">
        <f>SUM(F21:F22)</f>
        <v>8231500</v>
      </c>
      <c r="G23" s="4"/>
      <c r="H23" s="32">
        <f>SUM(H21:H22)</f>
        <v>1062500</v>
      </c>
      <c r="I23" s="23"/>
      <c r="J23" s="32">
        <f>SUM(J21:J22)</f>
        <v>125000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55</v>
      </c>
      <c r="B24" s="4"/>
      <c r="C24" s="74"/>
      <c r="D24" s="33">
        <f>D8</f>
        <v>2650000</v>
      </c>
      <c r="E24" s="4"/>
      <c r="F24" s="19">
        <v>75000</v>
      </c>
      <c r="G24" s="4"/>
      <c r="H24" s="19">
        <f>750000+75000+1000000</f>
        <v>1825000</v>
      </c>
      <c r="I24" s="4"/>
      <c r="J24" s="19">
        <v>750000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23</v>
      </c>
      <c r="B25" s="4"/>
      <c r="C25" s="4"/>
      <c r="D25" s="24">
        <f>SUM(D19+D23+D24)</f>
        <v>31788897</v>
      </c>
      <c r="E25" s="4"/>
      <c r="F25" s="24">
        <f>SUM(F19+F23+F24)</f>
        <v>28026397</v>
      </c>
      <c r="G25" s="22"/>
      <c r="H25" s="24">
        <f>SUM(H23+H24)</f>
        <v>2887500</v>
      </c>
      <c r="I25" s="22"/>
      <c r="J25" s="24">
        <f>SUM(J23+J24)</f>
        <v>875000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24</v>
      </c>
      <c r="B27" s="4"/>
      <c r="C27" s="73"/>
      <c r="D27" s="4"/>
      <c r="E27" s="4"/>
      <c r="F27" s="27">
        <v>31300000</v>
      </c>
      <c r="G27" s="22"/>
      <c r="H27" s="71"/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0.8954120447284345</v>
      </c>
      <c r="G29" s="22"/>
      <c r="H29" s="39" t="s">
        <v>25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26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27</v>
      </c>
      <c r="B31" s="4"/>
      <c r="C31" s="4"/>
      <c r="D31" s="4"/>
      <c r="E31" s="18"/>
      <c r="F31" s="4"/>
      <c r="G31" s="34"/>
      <c r="H31" s="45" t="s">
        <v>28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 ht="15.75" thickBot="1">
      <c r="A32" s="4" t="s">
        <v>29</v>
      </c>
      <c r="B32" s="4"/>
      <c r="C32" s="4"/>
      <c r="D32" s="46">
        <f>D21</f>
        <v>9419000</v>
      </c>
      <c r="E32" s="18"/>
      <c r="F32" s="77"/>
      <c r="G32" s="78"/>
      <c r="H32" s="45" t="s">
        <v>30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 ht="15.75" thickTop="1">
      <c r="A33" s="4" t="s">
        <v>31</v>
      </c>
      <c r="B33" s="4"/>
      <c r="C33" s="47"/>
      <c r="D33" s="48"/>
      <c r="E33" s="22"/>
      <c r="F33" s="49">
        <f>D32/37125667</f>
        <v>0.25370587954689139</v>
      </c>
      <c r="G33" s="49" t="s">
        <v>32</v>
      </c>
      <c r="H33" s="42" t="s">
        <v>33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34</v>
      </c>
      <c r="B34" s="22"/>
      <c r="C34" s="22"/>
      <c r="D34" s="22"/>
      <c r="E34" s="22"/>
      <c r="F34" s="49">
        <f>(+D32+D24)/37125667</f>
        <v>0.32508506850530122</v>
      </c>
      <c r="G34" s="49" t="s">
        <v>32</v>
      </c>
      <c r="H34" s="45" t="s">
        <v>35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36</v>
      </c>
      <c r="B35" s="4"/>
      <c r="C35" s="4"/>
      <c r="D35" s="4"/>
      <c r="E35" s="4"/>
      <c r="F35" s="49">
        <v>0.5</v>
      </c>
      <c r="G35" s="49" t="s">
        <v>32</v>
      </c>
      <c r="H35" s="42" t="s">
        <v>37</v>
      </c>
      <c r="I35" s="4"/>
      <c r="J35" s="4"/>
      <c r="K35" s="4"/>
      <c r="L35" s="4"/>
      <c r="M35" s="4"/>
      <c r="N35" s="4"/>
      <c r="O35" s="4"/>
      <c r="P35" s="43"/>
    </row>
    <row r="36" spans="1:22" ht="15.75">
      <c r="A36" s="4"/>
      <c r="B36" s="4"/>
      <c r="C36" s="75"/>
      <c r="D36" s="4"/>
      <c r="E36" s="4"/>
      <c r="F36" s="22"/>
      <c r="G36" s="4"/>
      <c r="H36" s="45" t="s">
        <v>38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39</v>
      </c>
      <c r="F37" s="50"/>
      <c r="H37" s="45" t="s">
        <v>40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41</v>
      </c>
      <c r="B38" s="22"/>
      <c r="C38" s="22"/>
      <c r="D38" s="22"/>
      <c r="E38" s="22"/>
      <c r="F38" s="51"/>
      <c r="G38" s="22"/>
      <c r="H38" s="45" t="s">
        <v>42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43</v>
      </c>
      <c r="B39" s="4"/>
      <c r="C39" s="4"/>
      <c r="D39" s="4"/>
      <c r="E39" s="44"/>
      <c r="F39" s="53">
        <v>7.3400000000000007E-2</v>
      </c>
      <c r="G39" s="22"/>
      <c r="H39" s="45" t="s">
        <v>44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45</v>
      </c>
      <c r="B40" s="4"/>
      <c r="C40" s="4"/>
      <c r="D40" s="4"/>
      <c r="E40" s="44"/>
      <c r="F40" s="53">
        <v>2.1600000000000001E-2</v>
      </c>
      <c r="G40" s="22"/>
      <c r="H40" s="45" t="s">
        <v>46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47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48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49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57</v>
      </c>
      <c r="B43" s="4"/>
      <c r="C43" s="4"/>
      <c r="D43" s="4"/>
      <c r="E43" s="18"/>
      <c r="F43" s="58">
        <v>7.1999999999999995E-2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mergeCells count="1">
    <mergeCell ref="F32:G32"/>
  </mergeCells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2012-09-25T12:50:04Z</cp:lastPrinted>
  <dcterms:created xsi:type="dcterms:W3CDTF">2007-07-05T17:08:59Z</dcterms:created>
  <dcterms:modified xsi:type="dcterms:W3CDTF">2012-09-25T12:50:08Z</dcterms:modified>
</cp:coreProperties>
</file>