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H24" i="1" l="1"/>
  <c r="F24" i="1"/>
  <c r="F21" i="1"/>
  <c r="F8" i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<sst xmlns="http://schemas.openxmlformats.org/spreadsheetml/2006/main" count="75" uniqueCount="58">
  <si>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</si>
  <si>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</si>
  <si>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</si>
  <si>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</si>
  <si>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</si>
  <si>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</si>
  <si>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</si>
  <si>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</si>
  <si>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</si>
  <si>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</si>
  <si>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</si>
  <si>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</si>
  <si>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</si>
  <si>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</si>
  <si>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</si>
  <si>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</si>
  <si>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</si>
  <si>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</si>
  <si>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</si>
  <si>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</si>
  <si>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</si>
  <si>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</si>
  <si>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</si>
  <si>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</si>
  <si>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</si>
  <si>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</si>
  <si>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</si>
  <si>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</si>
  <si>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</si>
  <si>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</si>
  <si>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</si>
  <si>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</si>
  <si>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</si>
  <si>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</si>
  <si>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</si>
  <si>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</si>
  <si>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</si>
  <si>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</si>
  <si>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</si>
  <si>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</si>
  <si>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</si>
  <si>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</si>
  <si>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</si>
  <si>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</si>
  <si>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</si>
  <si>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</si>
  <si>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</si>
  <si>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</si>
  <si>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</si>
  <si>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</si>
  <si>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</si>
  <si>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</si>
  <si>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</si>
  <si>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</si>
  <si>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</si>
  <si>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Grant Commitments, Note 3 (BFs)</t>
  </si>
  <si>
    <t xml:space="preserve">       Grant commitments</t>
  </si>
  <si>
    <t xml:space="preserve">     Actual Year to Date rate of return (5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</si>
</sst>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41060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9350500</v>
      </c>
      <c r="E6" s="18"/>
      <c r="F6" s="19">
        <v>9350500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6612500</v>
      </c>
      <c r="E7" s="4"/>
      <c r="F7" s="19">
        <v>6612500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55</v>
      </c>
      <c r="B8" s="4"/>
      <c r="C8" s="4"/>
      <c r="D8" s="17">
        <f>SUM(F8:P8)</f>
        <v>2050000</v>
      </c>
      <c r="E8" s="4"/>
      <c r="F8" s="19">
        <f>1500000-950000</f>
        <v>550000</v>
      </c>
      <c r="G8" s="4"/>
      <c r="H8" s="19">
        <v>1500000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54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18013000</v>
      </c>
      <c r="E10" s="4"/>
      <c r="F10" s="24">
        <f>SUM(F6:F9)</f>
        <v>16513000</v>
      </c>
      <c r="G10" s="22"/>
      <c r="H10" s="25">
        <f>SUM(H6:H8)</f>
        <v>1500000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0.52757188498402552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11270222</v>
      </c>
      <c r="E19" s="4"/>
      <c r="F19" s="19">
        <v>11270222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5017750</v>
      </c>
      <c r="E21" s="18"/>
      <c r="F21" s="19">
        <f>6030250-2000000</f>
        <v>4030250</v>
      </c>
      <c r="G21" s="18"/>
      <c r="H21" s="19">
        <v>862500</v>
      </c>
      <c r="I21" s="18"/>
      <c r="J21" s="19">
        <v>125000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52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6612500</v>
      </c>
      <c r="E22" s="19"/>
      <c r="F22" s="19">
        <v>6612500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50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11630250</v>
      </c>
      <c r="E23" s="18"/>
      <c r="F23" s="32">
        <f>SUM(F21:F22)</f>
        <v>10642750</v>
      </c>
      <c r="G23" s="4"/>
      <c r="H23" s="32">
        <f>SUM(H21:H22)</f>
        <v>862500</v>
      </c>
      <c r="I23" s="23"/>
      <c r="J23" s="32">
        <f>SUM(J21:J22)</f>
        <v>125000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56</v>
      </c>
      <c r="B24" s="4"/>
      <c r="C24" s="74"/>
      <c r="D24" s="33">
        <f>D8</f>
        <v>2050000</v>
      </c>
      <c r="E24" s="4"/>
      <c r="F24" s="19">
        <f>750000-475000</f>
        <v>275000</v>
      </c>
      <c r="G24" s="4"/>
      <c r="H24" s="19">
        <f>1500000-475000</f>
        <v>1025000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23</v>
      </c>
      <c r="B25" s="4"/>
      <c r="C25" s="4"/>
      <c r="D25" s="24">
        <f>SUM(D19+D23+D24)</f>
        <v>24950472</v>
      </c>
      <c r="E25" s="4"/>
      <c r="F25" s="24">
        <f>SUM(F19+F23+F24)</f>
        <v>22187972</v>
      </c>
      <c r="G25" s="22"/>
      <c r="H25" s="24">
        <f>SUM(H23+H24)</f>
        <v>1887500</v>
      </c>
      <c r="I25" s="22"/>
      <c r="J25" s="24">
        <f>SUM(J23+J24)</f>
        <v>875000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24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0.70888089456869008</v>
      </c>
      <c r="G29" s="22"/>
      <c r="H29" s="39" t="s">
        <v>25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26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27</v>
      </c>
      <c r="B31" s="4"/>
      <c r="C31" s="4"/>
      <c r="D31" s="4"/>
      <c r="E31" s="18"/>
      <c r="F31" s="4"/>
      <c r="G31" s="34"/>
      <c r="H31" s="45" t="s">
        <v>28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29</v>
      </c>
      <c r="B32" s="4"/>
      <c r="C32" s="4"/>
      <c r="D32" s="46">
        <f>D21</f>
        <v>5017750</v>
      </c>
      <c r="E32" s="18"/>
      <c r="F32" s="77"/>
      <c r="G32" s="78"/>
      <c r="H32" s="45" t="s">
        <v>30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31</v>
      </c>
      <c r="B33" s="4"/>
      <c r="C33" s="47"/>
      <c r="D33" s="48"/>
      <c r="E33" s="22"/>
      <c r="F33" s="49">
        <f>D32/37125667</f>
        <v>0.13515582090417391</v>
      </c>
      <c r="G33" s="49" t="s">
        <v>32</v>
      </c>
      <c r="H33" s="42" t="s">
        <v>33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34</v>
      </c>
      <c r="B34" s="22"/>
      <c r="C34" s="22"/>
      <c r="D34" s="22"/>
      <c r="E34" s="22"/>
      <c r="F34" s="49">
        <f>(+D32+D24)/37125667</f>
        <v>0.19037368406067964</v>
      </c>
      <c r="G34" s="49" t="s">
        <v>32</v>
      </c>
      <c r="H34" s="45" t="s">
        <v>35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36</v>
      </c>
      <c r="B35" s="4"/>
      <c r="C35" s="4"/>
      <c r="D35" s="4"/>
      <c r="E35" s="4"/>
      <c r="F35" s="49">
        <v>0.5</v>
      </c>
      <c r="G35" s="49" t="s">
        <v>32</v>
      </c>
      <c r="H35" s="42" t="s">
        <v>37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38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39</v>
      </c>
      <c r="F37" s="50"/>
      <c r="H37" s="45" t="s">
        <v>40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41</v>
      </c>
      <c r="B38" s="22"/>
      <c r="C38" s="22"/>
      <c r="D38" s="22"/>
      <c r="E38" s="22"/>
      <c r="F38" s="51"/>
      <c r="G38" s="22"/>
      <c r="H38" s="45" t="s">
        <v>42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43</v>
      </c>
      <c r="B39" s="4"/>
      <c r="C39" s="4"/>
      <c r="D39" s="4"/>
      <c r="E39" s="44"/>
      <c r="F39" s="53">
        <v>7.3400000000000007E-2</v>
      </c>
      <c r="G39" s="22"/>
      <c r="H39" s="45" t="s">
        <v>44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45</v>
      </c>
      <c r="B40" s="4"/>
      <c r="C40" s="4"/>
      <c r="D40" s="4"/>
      <c r="E40" s="44"/>
      <c r="F40" s="53">
        <v>2.1600000000000001E-2</v>
      </c>
      <c r="G40" s="22"/>
      <c r="H40" s="45" t="s">
        <v>46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47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48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49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3.7999999999999999E-2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2012-05-16T17:18:50Z</cp:lastPrinted>
  <dcterms:created xsi:type="dcterms:W3CDTF">2007-07-05T17:08:59Z</dcterms:created>
  <dcterms:modified xsi:type="dcterms:W3CDTF">2012-06-19T12:57:57Z</dcterms:modified>
</cp:coreProperties>
</file>