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GRANTS\2015 GRANT REPORTS\"/>
    </mc:Choice>
  </mc:AlternateContent>
  <bookViews>
    <workbookView xWindow="120" yWindow="72210" windowWidth="9435" windowHeight="5355" tabRatio="920" firstSheet="2" activeTab="15"/>
  </bookViews>
  <sheets>
    <sheet name="Jan 2015" sheetId="17" r:id="rId1"/>
    <sheet name="Feb 2015" sheetId="18" r:id="rId2"/>
    <sheet name="Mar 2015" sheetId="19" r:id="rId3"/>
    <sheet name="Mar 2015 BB" sheetId="21" r:id="rId4"/>
    <sheet name="Apr 2015" sheetId="20" r:id="rId5"/>
    <sheet name="May 2015" sheetId="22" r:id="rId6"/>
    <sheet name="June 2015" sheetId="23" r:id="rId7"/>
    <sheet name="July 2015" sheetId="24" r:id="rId8"/>
    <sheet name="July 2015 adj 12-15-15" sheetId="30" r:id="rId9"/>
    <sheet name="Aug 2015" sheetId="25" r:id="rId10"/>
    <sheet name="Sept 2015" sheetId="26" r:id="rId11"/>
    <sheet name="Sept 2015 adj BB" sheetId="27" r:id="rId12"/>
    <sheet name="Oct 2015" sheetId="28" r:id="rId13"/>
    <sheet name="Nov 2015" sheetId="29" r:id="rId14"/>
    <sheet name="Dec" sheetId="31" r:id="rId15"/>
    <sheet name="Dec adj BB" sheetId="33" r:id="rId16"/>
  </sheets>
  <definedNames>
    <definedName name="_xlnm.Print_Area" localSheetId="4">'Apr 2015'!$A$1:$N$69</definedName>
    <definedName name="_xlnm.Print_Area" localSheetId="9">'Aug 2015'!$A$1:$N$69</definedName>
    <definedName name="_xlnm.Print_Area" localSheetId="14">Dec!$A$1:$AD$68</definedName>
    <definedName name="_xlnm.Print_Area" localSheetId="15">'Dec adj BB'!$A$1:$AD$68</definedName>
    <definedName name="_xlnm.Print_Area" localSheetId="1">'Feb 2015'!$A$1:$N$69</definedName>
    <definedName name="_xlnm.Print_Area" localSheetId="0">'Jan 2015'!$A$1:$N$71</definedName>
    <definedName name="_xlnm.Print_Area" localSheetId="7">'July 2015'!$A$1:$N$69</definedName>
    <definedName name="_xlnm.Print_Area" localSheetId="8">'July 2015 adj 12-15-15'!$A$1:$N$69</definedName>
    <definedName name="_xlnm.Print_Area" localSheetId="6">'June 2015'!$A$1:$N$69</definedName>
    <definedName name="_xlnm.Print_Area" localSheetId="2">'Mar 2015'!$A$1:$N$69</definedName>
    <definedName name="_xlnm.Print_Area" localSheetId="3">'Mar 2015 BB'!$A$1:$N$69</definedName>
    <definedName name="_xlnm.Print_Area" localSheetId="5">'May 2015'!$A$1:$N$69</definedName>
    <definedName name="_xlnm.Print_Area" localSheetId="13">'Nov 2015'!$A$1:$AD$68</definedName>
    <definedName name="_xlnm.Print_Area" localSheetId="12">'Oct 2015'!$A$1:$Y$68</definedName>
    <definedName name="_xlnm.Print_Area" localSheetId="10">'Sept 2015'!$A$1:$N$69</definedName>
    <definedName name="_xlnm.Print_Area" localSheetId="11">'Sept 2015 adj BB'!$A$1:$N$69</definedName>
  </definedNames>
  <calcPr calcId="152511"/>
</workbook>
</file>

<file path=xl/calcChain.xml><?xml version="1.0" encoding="utf-8"?>
<calcChain xmlns="http://schemas.openxmlformats.org/spreadsheetml/2006/main">
  <c r="D64" i="33" l="1"/>
  <c r="N44" i="33"/>
  <c r="N47" i="33" s="1"/>
  <c r="L44" i="33"/>
  <c r="L47" i="33" s="1"/>
  <c r="J44" i="33"/>
  <c r="P44" i="33" s="1"/>
  <c r="H44" i="33"/>
  <c r="H47" i="33" s="1"/>
  <c r="F44" i="33"/>
  <c r="F47" i="33" s="1"/>
  <c r="D44" i="33"/>
  <c r="D47" i="33" s="1"/>
  <c r="D51" i="33" s="1"/>
  <c r="B43" i="33"/>
  <c r="B42" i="33"/>
  <c r="B41" i="33"/>
  <c r="B44" i="33" s="1"/>
  <c r="B55" i="33" s="1"/>
  <c r="B38" i="33"/>
  <c r="B47" i="33" s="1"/>
  <c r="B37" i="33"/>
  <c r="D36" i="33"/>
  <c r="B36" i="33"/>
  <c r="N24" i="33"/>
  <c r="L24" i="33"/>
  <c r="J24" i="33"/>
  <c r="H24" i="33"/>
  <c r="F24" i="33"/>
  <c r="B23" i="33"/>
  <c r="D22" i="33"/>
  <c r="B22" i="33" s="1"/>
  <c r="B24" i="33" s="1"/>
  <c r="N18" i="33"/>
  <c r="L18" i="33"/>
  <c r="J18" i="33"/>
  <c r="H18" i="33"/>
  <c r="F18" i="33"/>
  <c r="D18" i="33"/>
  <c r="B17" i="33"/>
  <c r="B16" i="33"/>
  <c r="B18" i="33" s="1"/>
  <c r="D13" i="33"/>
  <c r="R11" i="33"/>
  <c r="P11" i="33"/>
  <c r="P14" i="33" s="1"/>
  <c r="P19" i="33" s="1"/>
  <c r="N11" i="33"/>
  <c r="L11" i="33"/>
  <c r="J11" i="33"/>
  <c r="H11" i="33"/>
  <c r="F11" i="33"/>
  <c r="D11" i="33"/>
  <c r="B10" i="33"/>
  <c r="B9" i="33"/>
  <c r="B11" i="33" s="1"/>
  <c r="B27" i="33" s="1"/>
  <c r="P7" i="33"/>
  <c r="B7" i="33"/>
  <c r="B6" i="33"/>
  <c r="D57" i="33" l="1"/>
  <c r="D56" i="33"/>
  <c r="D24" i="33"/>
  <c r="D30" i="33" s="1"/>
  <c r="D31" i="33" s="1"/>
  <c r="J47" i="33"/>
  <c r="D27" i="33" l="1"/>
  <c r="P44" i="31"/>
  <c r="B41" i="31"/>
  <c r="D64" i="31" l="1"/>
  <c r="N44" i="31"/>
  <c r="N47" i="31" s="1"/>
  <c r="L44" i="31"/>
  <c r="L47" i="31" s="1"/>
  <c r="J44" i="31"/>
  <c r="J47" i="31" s="1"/>
  <c r="H44" i="31"/>
  <c r="H47" i="31" s="1"/>
  <c r="F44" i="31"/>
  <c r="F47" i="31" s="1"/>
  <c r="D44" i="31"/>
  <c r="D47" i="31" s="1"/>
  <c r="D51" i="31" s="1"/>
  <c r="B43" i="31"/>
  <c r="B42" i="31"/>
  <c r="B38" i="31"/>
  <c r="B37" i="31"/>
  <c r="D36" i="31"/>
  <c r="B36" i="31" s="1"/>
  <c r="N24" i="31"/>
  <c r="L24" i="31"/>
  <c r="J24" i="31"/>
  <c r="H24" i="31"/>
  <c r="F24" i="31"/>
  <c r="D24" i="31"/>
  <c r="B23" i="31"/>
  <c r="D22" i="31"/>
  <c r="B22" i="31" s="1"/>
  <c r="N18" i="31"/>
  <c r="L18" i="31"/>
  <c r="J18" i="31"/>
  <c r="H18" i="31"/>
  <c r="F18" i="31"/>
  <c r="D18" i="31"/>
  <c r="B17" i="31"/>
  <c r="B16" i="31"/>
  <c r="D13" i="31"/>
  <c r="R11" i="31"/>
  <c r="N11" i="31"/>
  <c r="L11" i="31"/>
  <c r="J11" i="31"/>
  <c r="H11" i="31"/>
  <c r="F11" i="31"/>
  <c r="D11" i="31"/>
  <c r="B10" i="31"/>
  <c r="B9" i="31"/>
  <c r="P7" i="31"/>
  <c r="P11" i="31" s="1"/>
  <c r="P14" i="31" s="1"/>
  <c r="P19" i="31" s="1"/>
  <c r="B7" i="31"/>
  <c r="B6" i="31"/>
  <c r="B18" i="31" l="1"/>
  <c r="B24" i="31"/>
  <c r="B11" i="31"/>
  <c r="B27" i="31" s="1"/>
  <c r="D30" i="31"/>
  <c r="D31" i="31" s="1"/>
  <c r="B44" i="31"/>
  <c r="B55" i="31" s="1"/>
  <c r="D27" i="31"/>
  <c r="D30" i="29"/>
  <c r="P19" i="29"/>
  <c r="P14" i="29"/>
  <c r="P7" i="29"/>
  <c r="P11" i="29"/>
  <c r="B47" i="31" l="1"/>
  <c r="D57" i="31"/>
  <c r="D56" i="31"/>
  <c r="D63" i="30"/>
  <c r="N46" i="30"/>
  <c r="D46" i="30"/>
  <c r="D50" i="30" s="1"/>
  <c r="B45" i="30"/>
  <c r="N44" i="30"/>
  <c r="L44" i="30"/>
  <c r="L46" i="30" s="1"/>
  <c r="J44" i="30"/>
  <c r="J46" i="30" s="1"/>
  <c r="H44" i="30"/>
  <c r="H46" i="30" s="1"/>
  <c r="F44" i="30"/>
  <c r="F46" i="30" s="1"/>
  <c r="D44" i="30"/>
  <c r="B43" i="30"/>
  <c r="B42" i="30"/>
  <c r="B41" i="30"/>
  <c r="B44" i="30" s="1"/>
  <c r="B54" i="30" s="1"/>
  <c r="B38" i="30"/>
  <c r="B46" i="30" s="1"/>
  <c r="B37" i="30"/>
  <c r="D36" i="30"/>
  <c r="B36" i="30"/>
  <c r="D30" i="30"/>
  <c r="D31" i="30" s="1"/>
  <c r="N24" i="30"/>
  <c r="L24" i="30"/>
  <c r="J24" i="30"/>
  <c r="H24" i="30"/>
  <c r="F24" i="30"/>
  <c r="D24" i="30"/>
  <c r="B23" i="30"/>
  <c r="B22" i="30"/>
  <c r="B24" i="30" s="1"/>
  <c r="N18" i="30"/>
  <c r="L18" i="30"/>
  <c r="J18" i="30"/>
  <c r="H18" i="30"/>
  <c r="F18" i="30"/>
  <c r="D18" i="30"/>
  <c r="D27" i="30" s="1"/>
  <c r="B17" i="30"/>
  <c r="B18" i="30" s="1"/>
  <c r="B16" i="30"/>
  <c r="D13" i="30"/>
  <c r="P11" i="30"/>
  <c r="N11" i="30"/>
  <c r="L11" i="30"/>
  <c r="J11" i="30"/>
  <c r="H11" i="30"/>
  <c r="F11" i="30"/>
  <c r="D11" i="30"/>
  <c r="B10" i="30"/>
  <c r="B9" i="30"/>
  <c r="B8" i="30"/>
  <c r="B7" i="30"/>
  <c r="B6" i="30"/>
  <c r="B11" i="30" s="1"/>
  <c r="B27" i="30" s="1"/>
  <c r="D56" i="30" l="1"/>
  <c r="D55" i="30"/>
  <c r="D22" i="29"/>
  <c r="D64" i="29" l="1"/>
  <c r="N45" i="29"/>
  <c r="N47" i="29" s="1"/>
  <c r="L45" i="29"/>
  <c r="L47" i="29" s="1"/>
  <c r="J45" i="29"/>
  <c r="J47" i="29" s="1"/>
  <c r="H45" i="29"/>
  <c r="H47" i="29" s="1"/>
  <c r="F45" i="29"/>
  <c r="F47" i="29" s="1"/>
  <c r="D45" i="29"/>
  <c r="D47" i="29" s="1"/>
  <c r="D51" i="29" s="1"/>
  <c r="B44" i="29"/>
  <c r="B43" i="29"/>
  <c r="B42" i="29"/>
  <c r="B41" i="29"/>
  <c r="B38" i="29"/>
  <c r="B37" i="29"/>
  <c r="D36" i="29"/>
  <c r="B36" i="29" s="1"/>
  <c r="N24" i="29"/>
  <c r="L24" i="29"/>
  <c r="J24" i="29"/>
  <c r="H24" i="29"/>
  <c r="F24" i="29"/>
  <c r="D24" i="29"/>
  <c r="D31" i="29" s="1"/>
  <c r="B23" i="29"/>
  <c r="B22" i="29"/>
  <c r="N18" i="29"/>
  <c r="L18" i="29"/>
  <c r="J18" i="29"/>
  <c r="H18" i="29"/>
  <c r="F18" i="29"/>
  <c r="D18" i="29"/>
  <c r="B17" i="29"/>
  <c r="B16" i="29"/>
  <c r="B18" i="29" s="1"/>
  <c r="D13" i="29"/>
  <c r="R11" i="29"/>
  <c r="N11" i="29"/>
  <c r="L11" i="29"/>
  <c r="J11" i="29"/>
  <c r="H11" i="29"/>
  <c r="F11" i="29"/>
  <c r="D11" i="29"/>
  <c r="B10" i="29"/>
  <c r="B9" i="29"/>
  <c r="B7" i="29"/>
  <c r="B6" i="29"/>
  <c r="B11" i="29" l="1"/>
  <c r="B45" i="29"/>
  <c r="D27" i="29"/>
  <c r="B24" i="29"/>
  <c r="B27" i="29" s="1"/>
  <c r="B47" i="29"/>
  <c r="B55" i="29"/>
  <c r="B44" i="28"/>
  <c r="N45" i="28"/>
  <c r="L45" i="28"/>
  <c r="J45" i="28"/>
  <c r="H45" i="28"/>
  <c r="F45" i="28"/>
  <c r="D45" i="28"/>
  <c r="D36" i="28"/>
  <c r="D30" i="28"/>
  <c r="N11" i="28"/>
  <c r="L11" i="28"/>
  <c r="J11" i="28"/>
  <c r="H11" i="28"/>
  <c r="F11" i="28"/>
  <c r="D11" i="28"/>
  <c r="D57" i="29" l="1"/>
  <c r="D56" i="29"/>
  <c r="D64" i="28"/>
  <c r="D47" i="28"/>
  <c r="D51" i="28" s="1"/>
  <c r="B46" i="28"/>
  <c r="N47" i="28"/>
  <c r="L47" i="28"/>
  <c r="J47" i="28"/>
  <c r="H47" i="28"/>
  <c r="F47" i="28"/>
  <c r="B43" i="28"/>
  <c r="B42" i="28"/>
  <c r="B41" i="28"/>
  <c r="B45" i="28" s="1"/>
  <c r="B38" i="28"/>
  <c r="B37" i="28"/>
  <c r="B36" i="28"/>
  <c r="N24" i="28"/>
  <c r="L24" i="28"/>
  <c r="J24" i="28"/>
  <c r="H24" i="28"/>
  <c r="F24" i="28"/>
  <c r="B23" i="28"/>
  <c r="B22" i="28"/>
  <c r="N18" i="28"/>
  <c r="L18" i="28"/>
  <c r="J18" i="28"/>
  <c r="H18" i="28"/>
  <c r="F18" i="28"/>
  <c r="D18" i="28"/>
  <c r="B17" i="28"/>
  <c r="B16" i="28"/>
  <c r="D13" i="28"/>
  <c r="P11" i="28"/>
  <c r="B10" i="28"/>
  <c r="B9" i="28"/>
  <c r="B8" i="28"/>
  <c r="B7" i="28"/>
  <c r="B6" i="28"/>
  <c r="B11" i="28" s="1"/>
  <c r="B18" i="28" l="1"/>
  <c r="B55" i="28"/>
  <c r="D57" i="28" s="1"/>
  <c r="B24" i="28"/>
  <c r="D24" i="28"/>
  <c r="D31" i="28"/>
  <c r="D6" i="27"/>
  <c r="B47" i="28" l="1"/>
  <c r="D56" i="28"/>
  <c r="B27" i="28"/>
  <c r="D27" i="28"/>
  <c r="B6" i="27"/>
  <c r="D63" i="27"/>
  <c r="B45" i="27"/>
  <c r="N44" i="27"/>
  <c r="N46" i="27" s="1"/>
  <c r="L44" i="27"/>
  <c r="L46" i="27" s="1"/>
  <c r="J44" i="27"/>
  <c r="J46" i="27" s="1"/>
  <c r="H44" i="27"/>
  <c r="H46" i="27" s="1"/>
  <c r="F44" i="27"/>
  <c r="F46" i="27" s="1"/>
  <c r="D44" i="27"/>
  <c r="D46" i="27" s="1"/>
  <c r="D50" i="27" s="1"/>
  <c r="B43" i="27"/>
  <c r="B42" i="27"/>
  <c r="B41" i="27"/>
  <c r="B44" i="27" s="1"/>
  <c r="B38" i="27"/>
  <c r="B37" i="27"/>
  <c r="D36" i="27"/>
  <c r="B36" i="27"/>
  <c r="D30" i="27"/>
  <c r="D31" i="27" s="1"/>
  <c r="N24" i="27"/>
  <c r="L24" i="27"/>
  <c r="J24" i="27"/>
  <c r="H24" i="27"/>
  <c r="F24" i="27"/>
  <c r="D24" i="27"/>
  <c r="B23" i="27"/>
  <c r="D22" i="27"/>
  <c r="B22" i="27" s="1"/>
  <c r="B24" i="27" s="1"/>
  <c r="N18" i="27"/>
  <c r="L18" i="27"/>
  <c r="J18" i="27"/>
  <c r="H18" i="27"/>
  <c r="F18" i="27"/>
  <c r="D18" i="27"/>
  <c r="D27" i="27" s="1"/>
  <c r="B18" i="27"/>
  <c r="B17" i="27"/>
  <c r="B16" i="27"/>
  <c r="D13" i="27"/>
  <c r="P11" i="27"/>
  <c r="N11" i="27"/>
  <c r="L11" i="27"/>
  <c r="J11" i="27"/>
  <c r="H11" i="27"/>
  <c r="F11" i="27"/>
  <c r="D11" i="27"/>
  <c r="B10" i="27"/>
  <c r="B9" i="27"/>
  <c r="B8" i="27"/>
  <c r="B7" i="27"/>
  <c r="B11" i="27" l="1"/>
  <c r="B27" i="27" s="1"/>
  <c r="B46" i="27"/>
  <c r="B54" i="27"/>
  <c r="D63" i="26"/>
  <c r="B45" i="26"/>
  <c r="N44" i="26"/>
  <c r="N46" i="26" s="1"/>
  <c r="L44" i="26"/>
  <c r="L46" i="26" s="1"/>
  <c r="J44" i="26"/>
  <c r="J46" i="26" s="1"/>
  <c r="H44" i="26"/>
  <c r="H46" i="26" s="1"/>
  <c r="F44" i="26"/>
  <c r="F46" i="26" s="1"/>
  <c r="D44" i="26"/>
  <c r="D46" i="26" s="1"/>
  <c r="D50" i="26" s="1"/>
  <c r="B43" i="26"/>
  <c r="B42" i="26"/>
  <c r="B41" i="26"/>
  <c r="B44" i="26" s="1"/>
  <c r="B54" i="26" s="1"/>
  <c r="B38" i="26"/>
  <c r="B37" i="26"/>
  <c r="D36" i="26"/>
  <c r="B36" i="26" s="1"/>
  <c r="N24" i="26"/>
  <c r="L24" i="26"/>
  <c r="J24" i="26"/>
  <c r="H24" i="26"/>
  <c r="F24" i="26"/>
  <c r="B23" i="26"/>
  <c r="D22" i="26"/>
  <c r="B22" i="26" s="1"/>
  <c r="B24" i="26" s="1"/>
  <c r="N18" i="26"/>
  <c r="L18" i="26"/>
  <c r="J18" i="26"/>
  <c r="H18" i="26"/>
  <c r="F18" i="26"/>
  <c r="D18" i="26"/>
  <c r="B18" i="26"/>
  <c r="B17" i="26"/>
  <c r="B16" i="26"/>
  <c r="D13" i="26"/>
  <c r="P11" i="26"/>
  <c r="N11" i="26"/>
  <c r="L11" i="26"/>
  <c r="J11" i="26"/>
  <c r="H11" i="26"/>
  <c r="F11" i="26"/>
  <c r="D11" i="26"/>
  <c r="B10" i="26"/>
  <c r="B9" i="26"/>
  <c r="B8" i="26"/>
  <c r="B7" i="26"/>
  <c r="B6" i="26"/>
  <c r="D56" i="27" l="1"/>
  <c r="D55" i="27"/>
  <c r="B46" i="26"/>
  <c r="B11" i="26"/>
  <c r="B27" i="26"/>
  <c r="D56" i="26"/>
  <c r="D55" i="26"/>
  <c r="D30" i="26"/>
  <c r="D31" i="26" s="1"/>
  <c r="D24" i="26"/>
  <c r="D27" i="26" s="1"/>
  <c r="D22" i="25"/>
  <c r="D63" i="25" l="1"/>
  <c r="L46" i="25"/>
  <c r="B45" i="25"/>
  <c r="N44" i="25"/>
  <c r="N46" i="25" s="1"/>
  <c r="L44" i="25"/>
  <c r="J44" i="25"/>
  <c r="J46" i="25" s="1"/>
  <c r="H44" i="25"/>
  <c r="H46" i="25" s="1"/>
  <c r="F44" i="25"/>
  <c r="F46" i="25" s="1"/>
  <c r="D44" i="25"/>
  <c r="D46" i="25" s="1"/>
  <c r="D50" i="25" s="1"/>
  <c r="B43" i="25"/>
  <c r="B42" i="25"/>
  <c r="B41" i="25"/>
  <c r="B44" i="25" s="1"/>
  <c r="B54" i="25" s="1"/>
  <c r="B38" i="25"/>
  <c r="B37" i="25"/>
  <c r="D36" i="25"/>
  <c r="B36" i="25" s="1"/>
  <c r="D30" i="25"/>
  <c r="D31" i="25" s="1"/>
  <c r="N24" i="25"/>
  <c r="L24" i="25"/>
  <c r="J24" i="25"/>
  <c r="H24" i="25"/>
  <c r="F24" i="25"/>
  <c r="D24" i="25"/>
  <c r="B23" i="25"/>
  <c r="B22" i="25"/>
  <c r="B24" i="25" s="1"/>
  <c r="N18" i="25"/>
  <c r="L18" i="25"/>
  <c r="J18" i="25"/>
  <c r="H18" i="25"/>
  <c r="F18" i="25"/>
  <c r="D18" i="25"/>
  <c r="B17" i="25"/>
  <c r="B18" i="25" s="1"/>
  <c r="B16" i="25"/>
  <c r="D13" i="25"/>
  <c r="P11" i="25"/>
  <c r="N11" i="25"/>
  <c r="L11" i="25"/>
  <c r="J11" i="25"/>
  <c r="H11" i="25"/>
  <c r="F11" i="25"/>
  <c r="D11" i="25"/>
  <c r="B10" i="25"/>
  <c r="B9" i="25"/>
  <c r="B8" i="25"/>
  <c r="B7" i="25"/>
  <c r="B6" i="25"/>
  <c r="B11" i="25" s="1"/>
  <c r="B46" i="25" l="1"/>
  <c r="D27" i="25"/>
  <c r="D56" i="25"/>
  <c r="D55" i="25"/>
  <c r="B27" i="25"/>
  <c r="D36" i="24"/>
  <c r="D63" i="24" l="1"/>
  <c r="L46" i="24"/>
  <c r="B45" i="24"/>
  <c r="N44" i="24"/>
  <c r="N46" i="24" s="1"/>
  <c r="L44" i="24"/>
  <c r="J44" i="24"/>
  <c r="J46" i="24" s="1"/>
  <c r="H44" i="24"/>
  <c r="H46" i="24" s="1"/>
  <c r="F44" i="24"/>
  <c r="F46" i="24" s="1"/>
  <c r="D44" i="24"/>
  <c r="B43" i="24"/>
  <c r="B42" i="24"/>
  <c r="B41" i="24"/>
  <c r="B38" i="24"/>
  <c r="B37" i="24"/>
  <c r="B36" i="24"/>
  <c r="D30" i="24"/>
  <c r="D31" i="24" s="1"/>
  <c r="N24" i="24"/>
  <c r="L24" i="24"/>
  <c r="J24" i="24"/>
  <c r="H24" i="24"/>
  <c r="F24" i="24"/>
  <c r="D24" i="24"/>
  <c r="B23" i="24"/>
  <c r="B24" i="24" s="1"/>
  <c r="B22" i="24"/>
  <c r="N18" i="24"/>
  <c r="L18" i="24"/>
  <c r="J18" i="24"/>
  <c r="H18" i="24"/>
  <c r="F18" i="24"/>
  <c r="D18" i="24"/>
  <c r="B18" i="24"/>
  <c r="B17" i="24"/>
  <c r="B16" i="24"/>
  <c r="D13" i="24"/>
  <c r="P11" i="24"/>
  <c r="N11" i="24"/>
  <c r="L11" i="24"/>
  <c r="J11" i="24"/>
  <c r="H11" i="24"/>
  <c r="F11" i="24"/>
  <c r="D11" i="24"/>
  <c r="B10" i="24"/>
  <c r="B9" i="24"/>
  <c r="B8" i="24"/>
  <c r="B7" i="24"/>
  <c r="B6" i="24"/>
  <c r="B11" i="24" s="1"/>
  <c r="B44" i="24" l="1"/>
  <c r="B54" i="24" s="1"/>
  <c r="D56" i="24" s="1"/>
  <c r="D27" i="24"/>
  <c r="B27" i="24"/>
  <c r="D46" i="24"/>
  <c r="D50" i="24" s="1"/>
  <c r="D30" i="23"/>
  <c r="D55" i="23"/>
  <c r="B54" i="23"/>
  <c r="B45" i="23"/>
  <c r="D55" i="24" l="1"/>
  <c r="B46" i="24"/>
  <c r="D36" i="23"/>
  <c r="B23" i="23" l="1"/>
  <c r="B22" i="23"/>
  <c r="D63" i="23" l="1"/>
  <c r="N44" i="23"/>
  <c r="N46" i="23" s="1"/>
  <c r="L44" i="23"/>
  <c r="L46" i="23" s="1"/>
  <c r="J44" i="23"/>
  <c r="J46" i="23" s="1"/>
  <c r="H44" i="23"/>
  <c r="H46" i="23" s="1"/>
  <c r="F44" i="23"/>
  <c r="F46" i="23" s="1"/>
  <c r="D44" i="23"/>
  <c r="B43" i="23"/>
  <c r="B42" i="23"/>
  <c r="B41" i="23"/>
  <c r="D38" i="23"/>
  <c r="B38" i="23" s="1"/>
  <c r="B37" i="23"/>
  <c r="B36" i="23"/>
  <c r="D31" i="23"/>
  <c r="N24" i="23"/>
  <c r="L24" i="23"/>
  <c r="J24" i="23"/>
  <c r="H24" i="23"/>
  <c r="F24" i="23"/>
  <c r="D24" i="23"/>
  <c r="P11" i="23" s="1"/>
  <c r="B24" i="23"/>
  <c r="N18" i="23"/>
  <c r="L18" i="23"/>
  <c r="J18" i="23"/>
  <c r="H18" i="23"/>
  <c r="F18" i="23"/>
  <c r="D18" i="23"/>
  <c r="B17" i="23"/>
  <c r="B16" i="23"/>
  <c r="D13" i="23"/>
  <c r="N11" i="23"/>
  <c r="L11" i="23"/>
  <c r="J11" i="23"/>
  <c r="H11" i="23"/>
  <c r="F11" i="23"/>
  <c r="D11" i="23"/>
  <c r="B10" i="23"/>
  <c r="B9" i="23"/>
  <c r="B8" i="23"/>
  <c r="B7" i="23"/>
  <c r="B6" i="23"/>
  <c r="B18" i="23" l="1"/>
  <c r="D27" i="23"/>
  <c r="B11" i="23"/>
  <c r="D56" i="23"/>
  <c r="D46" i="23"/>
  <c r="D50" i="23" s="1"/>
  <c r="B44" i="23"/>
  <c r="B46" i="23" s="1"/>
  <c r="B17" i="22"/>
  <c r="D63" i="22"/>
  <c r="B45" i="22"/>
  <c r="N44" i="22"/>
  <c r="N46" i="22" s="1"/>
  <c r="L44" i="22"/>
  <c r="L46" i="22" s="1"/>
  <c r="J44" i="22"/>
  <c r="J46" i="22" s="1"/>
  <c r="H44" i="22"/>
  <c r="H46" i="22" s="1"/>
  <c r="F44" i="22"/>
  <c r="F46" i="22" s="1"/>
  <c r="D44" i="22"/>
  <c r="B43" i="22"/>
  <c r="B42" i="22"/>
  <c r="B41" i="22"/>
  <c r="B54" i="22" s="1"/>
  <c r="D38" i="22"/>
  <c r="B38" i="22" s="1"/>
  <c r="B37" i="22"/>
  <c r="B36" i="22"/>
  <c r="D30" i="22"/>
  <c r="D31" i="22" s="1"/>
  <c r="N24" i="22"/>
  <c r="L24" i="22"/>
  <c r="J24" i="22"/>
  <c r="H24" i="22"/>
  <c r="F24" i="22"/>
  <c r="D24" i="22"/>
  <c r="P10" i="22" s="1"/>
  <c r="P11" i="22" s="1"/>
  <c r="B23" i="22"/>
  <c r="B24" i="22" s="1"/>
  <c r="N18" i="22"/>
  <c r="L18" i="22"/>
  <c r="J18" i="22"/>
  <c r="H18" i="22"/>
  <c r="F18" i="22"/>
  <c r="D18" i="22"/>
  <c r="B16" i="22"/>
  <c r="D13" i="22"/>
  <c r="N11" i="22"/>
  <c r="L11" i="22"/>
  <c r="J11" i="22"/>
  <c r="H11" i="22"/>
  <c r="F11" i="22"/>
  <c r="D11" i="22"/>
  <c r="D27" i="22" s="1"/>
  <c r="B10" i="22"/>
  <c r="B9" i="22"/>
  <c r="D8" i="22"/>
  <c r="B8" i="22"/>
  <c r="B7" i="22"/>
  <c r="B6" i="22"/>
  <c r="B11" i="22" s="1"/>
  <c r="B27" i="23" l="1"/>
  <c r="B18" i="22"/>
  <c r="B27" i="22"/>
  <c r="D55" i="22"/>
  <c r="D56" i="22"/>
  <c r="B44" i="22"/>
  <c r="B46" i="22" s="1"/>
  <c r="D46" i="22"/>
  <c r="D50" i="22" s="1"/>
  <c r="D63" i="21"/>
  <c r="B45" i="21"/>
  <c r="N44" i="21"/>
  <c r="N46" i="21" s="1"/>
  <c r="L44" i="21"/>
  <c r="L46" i="21" s="1"/>
  <c r="J44" i="21"/>
  <c r="J46" i="21" s="1"/>
  <c r="H44" i="21"/>
  <c r="H46" i="21" s="1"/>
  <c r="F44" i="21"/>
  <c r="F46" i="21" s="1"/>
  <c r="D44" i="21"/>
  <c r="B43" i="21"/>
  <c r="B42" i="21"/>
  <c r="B41" i="21"/>
  <c r="B54" i="21" s="1"/>
  <c r="D38" i="21"/>
  <c r="B38" i="21" s="1"/>
  <c r="B37" i="21"/>
  <c r="B36" i="21"/>
  <c r="D30" i="21"/>
  <c r="D31" i="21" s="1"/>
  <c r="N24" i="21"/>
  <c r="L24" i="21"/>
  <c r="J24" i="21"/>
  <c r="H24" i="21"/>
  <c r="F24" i="21"/>
  <c r="D24" i="21"/>
  <c r="P10" i="21" s="1"/>
  <c r="P11" i="21" s="1"/>
  <c r="B23" i="21"/>
  <c r="B24" i="21" s="1"/>
  <c r="N18" i="21"/>
  <c r="L18" i="21"/>
  <c r="J18" i="21"/>
  <c r="H18" i="21"/>
  <c r="F18" i="21"/>
  <c r="D18" i="21"/>
  <c r="B17" i="21"/>
  <c r="B16" i="21"/>
  <c r="B18" i="21" s="1"/>
  <c r="D13" i="21"/>
  <c r="N11" i="21"/>
  <c r="L11" i="21"/>
  <c r="J11" i="21"/>
  <c r="H11" i="21"/>
  <c r="F11" i="21"/>
  <c r="D11" i="21"/>
  <c r="D27" i="21" s="1"/>
  <c r="B10" i="21"/>
  <c r="B9" i="21"/>
  <c r="D8" i="21"/>
  <c r="B8" i="21"/>
  <c r="B7" i="21"/>
  <c r="B6" i="21"/>
  <c r="B11" i="21" s="1"/>
  <c r="B27" i="21" l="1"/>
  <c r="D56" i="21"/>
  <c r="D55" i="21"/>
  <c r="B44" i="21"/>
  <c r="B46" i="21" s="1"/>
  <c r="D46" i="21"/>
  <c r="D50" i="21" s="1"/>
  <c r="D63" i="20"/>
  <c r="B45" i="20"/>
  <c r="N44" i="20"/>
  <c r="N46" i="20" s="1"/>
  <c r="L44" i="20"/>
  <c r="L46" i="20" s="1"/>
  <c r="J44" i="20"/>
  <c r="J46" i="20" s="1"/>
  <c r="H44" i="20"/>
  <c r="H46" i="20" s="1"/>
  <c r="F44" i="20"/>
  <c r="F46" i="20" s="1"/>
  <c r="D44" i="20"/>
  <c r="B43" i="20"/>
  <c r="B42" i="20"/>
  <c r="B41" i="20"/>
  <c r="B54" i="20" s="1"/>
  <c r="D38" i="20"/>
  <c r="B38" i="20" s="1"/>
  <c r="B37" i="20"/>
  <c r="B36" i="20"/>
  <c r="D30" i="20"/>
  <c r="D31" i="20" s="1"/>
  <c r="N24" i="20"/>
  <c r="L24" i="20"/>
  <c r="J24" i="20"/>
  <c r="H24" i="20"/>
  <c r="F24" i="20"/>
  <c r="D24" i="20"/>
  <c r="P10" i="20" s="1"/>
  <c r="P11" i="20" s="1"/>
  <c r="B23" i="20"/>
  <c r="B24" i="20" s="1"/>
  <c r="N18" i="20"/>
  <c r="L18" i="20"/>
  <c r="J18" i="20"/>
  <c r="H18" i="20"/>
  <c r="F18" i="20"/>
  <c r="D18" i="20"/>
  <c r="B17" i="20"/>
  <c r="B16" i="20"/>
  <c r="B18" i="20" s="1"/>
  <c r="D13" i="20"/>
  <c r="N11" i="20"/>
  <c r="L11" i="20"/>
  <c r="J11" i="20"/>
  <c r="H11" i="20"/>
  <c r="F11" i="20"/>
  <c r="D11" i="20"/>
  <c r="D27" i="20" s="1"/>
  <c r="B10" i="20"/>
  <c r="B9" i="20"/>
  <c r="D8" i="20"/>
  <c r="B8" i="20"/>
  <c r="B7" i="20"/>
  <c r="B6" i="20"/>
  <c r="B11" i="20" s="1"/>
  <c r="D56" i="20" l="1"/>
  <c r="D55" i="20"/>
  <c r="B27" i="20"/>
  <c r="B44" i="20"/>
  <c r="B46" i="20" s="1"/>
  <c r="D46" i="20"/>
  <c r="D50" i="20" s="1"/>
  <c r="D63" i="19"/>
  <c r="B45" i="19"/>
  <c r="N44" i="19"/>
  <c r="N46" i="19" s="1"/>
  <c r="L44" i="19"/>
  <c r="L46" i="19" s="1"/>
  <c r="J44" i="19"/>
  <c r="J46" i="19" s="1"/>
  <c r="H44" i="19"/>
  <c r="H46" i="19" s="1"/>
  <c r="F44" i="19"/>
  <c r="F46" i="19" s="1"/>
  <c r="D44" i="19"/>
  <c r="B43" i="19"/>
  <c r="B42" i="19"/>
  <c r="B41" i="19"/>
  <c r="B44" i="19" s="1"/>
  <c r="D38" i="19"/>
  <c r="B38" i="19" s="1"/>
  <c r="B37" i="19"/>
  <c r="B36" i="19"/>
  <c r="D30" i="19"/>
  <c r="D31" i="19" s="1"/>
  <c r="N24" i="19"/>
  <c r="L24" i="19"/>
  <c r="J24" i="19"/>
  <c r="H24" i="19"/>
  <c r="F24" i="19"/>
  <c r="D24" i="19"/>
  <c r="P10" i="19" s="1"/>
  <c r="P11" i="19" s="1"/>
  <c r="B23" i="19"/>
  <c r="B24" i="19" s="1"/>
  <c r="N18" i="19"/>
  <c r="L18" i="19"/>
  <c r="J18" i="19"/>
  <c r="H18" i="19"/>
  <c r="F18" i="19"/>
  <c r="D18" i="19"/>
  <c r="B17" i="19"/>
  <c r="B18" i="19" s="1"/>
  <c r="B16" i="19"/>
  <c r="D13" i="19"/>
  <c r="N11" i="19"/>
  <c r="L11" i="19"/>
  <c r="J11" i="19"/>
  <c r="H11" i="19"/>
  <c r="F11" i="19"/>
  <c r="B10" i="19"/>
  <c r="B9" i="19"/>
  <c r="D8" i="19"/>
  <c r="D11" i="19" s="1"/>
  <c r="D27" i="19" s="1"/>
  <c r="B8" i="19"/>
  <c r="B7" i="19"/>
  <c r="B6" i="19"/>
  <c r="B11" i="19" s="1"/>
  <c r="B46" i="19" l="1"/>
  <c r="D46" i="19"/>
  <c r="D50" i="19" s="1"/>
  <c r="B27" i="19"/>
  <c r="B54" i="19"/>
  <c r="D44" i="18"/>
  <c r="D56" i="19" l="1"/>
  <c r="D55" i="19"/>
  <c r="B10" i="18"/>
  <c r="D63" i="18" l="1"/>
  <c r="B45" i="18"/>
  <c r="N44" i="18"/>
  <c r="N46" i="18" s="1"/>
  <c r="L44" i="18"/>
  <c r="L46" i="18" s="1"/>
  <c r="J44" i="18"/>
  <c r="J46" i="18" s="1"/>
  <c r="H44" i="18"/>
  <c r="H46" i="18" s="1"/>
  <c r="F44" i="18"/>
  <c r="F46" i="18" s="1"/>
  <c r="B43" i="18"/>
  <c r="B42" i="18"/>
  <c r="D38" i="18"/>
  <c r="B38" i="18" s="1"/>
  <c r="B37" i="18"/>
  <c r="B36" i="18"/>
  <c r="D30" i="18"/>
  <c r="D31" i="18" s="1"/>
  <c r="N24" i="18"/>
  <c r="L24" i="18"/>
  <c r="J24" i="18"/>
  <c r="H24" i="18"/>
  <c r="F24" i="18"/>
  <c r="D24" i="18"/>
  <c r="B23" i="18"/>
  <c r="B24" i="18" s="1"/>
  <c r="N18" i="18"/>
  <c r="L18" i="18"/>
  <c r="J18" i="18"/>
  <c r="H18" i="18"/>
  <c r="F18" i="18"/>
  <c r="D18" i="18"/>
  <c r="B17" i="18"/>
  <c r="B16" i="18"/>
  <c r="B18" i="18" s="1"/>
  <c r="D13" i="18"/>
  <c r="N11" i="18"/>
  <c r="L11" i="18"/>
  <c r="J11" i="18"/>
  <c r="H11" i="18"/>
  <c r="F11" i="18"/>
  <c r="P10" i="18"/>
  <c r="P11" i="18" s="1"/>
  <c r="B9" i="18"/>
  <c r="D8" i="18"/>
  <c r="B8" i="18" s="1"/>
  <c r="B7" i="18"/>
  <c r="B6" i="18"/>
  <c r="B11" i="18" l="1"/>
  <c r="B27" i="18" s="1"/>
  <c r="D11" i="18"/>
  <c r="D27" i="18" s="1"/>
  <c r="D14" i="17"/>
  <c r="D40" i="17" l="1"/>
  <c r="B17" i="17"/>
  <c r="D8" i="17"/>
  <c r="B43" i="17" l="1"/>
  <c r="D46" i="17"/>
  <c r="F46" i="17"/>
  <c r="N46" i="17"/>
  <c r="L46" i="17"/>
  <c r="J46" i="17"/>
  <c r="H46" i="17"/>
  <c r="B45" i="17"/>
  <c r="J48" i="17" l="1"/>
  <c r="D66" i="17"/>
  <c r="B56" i="17"/>
  <c r="B47" i="17"/>
  <c r="N48" i="17"/>
  <c r="L48" i="17"/>
  <c r="H48" i="17"/>
  <c r="F48" i="17"/>
  <c r="B40" i="17"/>
  <c r="B39" i="17"/>
  <c r="B38" i="17"/>
  <c r="N25" i="17"/>
  <c r="L25" i="17"/>
  <c r="J25" i="17"/>
  <c r="H25" i="17"/>
  <c r="F25" i="17"/>
  <c r="D25" i="17"/>
  <c r="P10" i="17" s="1"/>
  <c r="P11" i="17" s="1"/>
  <c r="B24" i="17"/>
  <c r="B25" i="17"/>
  <c r="N19" i="17"/>
  <c r="L19" i="17"/>
  <c r="J19" i="17"/>
  <c r="H19" i="17"/>
  <c r="F19" i="17"/>
  <c r="D19" i="17"/>
  <c r="B18" i="17"/>
  <c r="N11" i="17"/>
  <c r="L11" i="17"/>
  <c r="J11" i="17"/>
  <c r="H11" i="17"/>
  <c r="F11" i="17"/>
  <c r="B9" i="17"/>
  <c r="B8" i="17"/>
  <c r="B7" i="17"/>
  <c r="D11" i="17"/>
  <c r="D28" i="17" s="1"/>
  <c r="B6" i="17"/>
  <c r="D58" i="17" l="1"/>
  <c r="D57" i="17"/>
  <c r="B11" i="17"/>
  <c r="B19" i="17"/>
  <c r="D31" i="17"/>
  <c r="D32" i="17" s="1"/>
  <c r="D48" i="17"/>
  <c r="D52" i="17" s="1"/>
  <c r="B44" i="17"/>
  <c r="B46" i="17" s="1"/>
  <c r="B48" i="17" s="1"/>
  <c r="B28" i="17" l="1"/>
  <c r="D46" i="18"/>
  <c r="D50" i="18" s="1"/>
  <c r="B41" i="18"/>
  <c r="B44" i="18" s="1"/>
  <c r="B46" i="18" s="1"/>
  <c r="B54" i="18" l="1"/>
  <c r="D55" i="18" l="1"/>
  <c r="D56" i="18"/>
</calcChain>
</file>

<file path=xl/sharedStrings.xml><?xml version="1.0" encoding="utf-8"?>
<sst xmlns="http://schemas.openxmlformats.org/spreadsheetml/2006/main" count="1662" uniqueCount="171">
  <si>
    <t>Grant Summary</t>
  </si>
  <si>
    <t xml:space="preserve">Estimated Year of Award                     </t>
  </si>
  <si>
    <t>TOTAL</t>
  </si>
  <si>
    <t>GRANT AWARD/COMMITMENT STATUS</t>
  </si>
  <si>
    <t>Estimated Year of Payment</t>
  </si>
  <si>
    <t>GRANT PAYMENT STATUS</t>
  </si>
  <si>
    <t>Comes from Grant Commit Sched</t>
  </si>
  <si>
    <t xml:space="preserve">        Actual</t>
  </si>
  <si>
    <t xml:space="preserve">   (3) Grant Commitments:</t>
  </si>
  <si>
    <t xml:space="preserve">   Grants that have been authorized by the Board but not recorded as a grant award</t>
  </si>
  <si>
    <t>INVESTMENT RATE OF RETURN</t>
  </si>
  <si>
    <t xml:space="preserve">   expense or grant award payable in the current year.  These grants will be awarded</t>
  </si>
  <si>
    <t xml:space="preserve">     Estimated Required Rate of Return:</t>
  </si>
  <si>
    <t xml:space="preserve">   and recorded as a financial obligation of the Foundation at some future date.</t>
  </si>
  <si>
    <t xml:space="preserve">   Grant commitments normally require completion of some defined event or require</t>
  </si>
  <si>
    <t xml:space="preserve">   the grantee to perform some specified task or provide additional information prior</t>
  </si>
  <si>
    <t xml:space="preserve">   to payment of the award.  In addition, large dollar grants covering a period of years</t>
  </si>
  <si>
    <t xml:space="preserve">   also may be categorized as a grant commitment.</t>
  </si>
  <si>
    <t>Comes from budget worksheet (&amp;/or Gifts searchin Payments tab)</t>
  </si>
  <si>
    <t xml:space="preserve">   Grants that have been authorized by the Board and are recorded as a grant award expense</t>
  </si>
  <si>
    <t xml:space="preserve">   from the current year budget and payable in the Foundation's financial statements.</t>
  </si>
  <si>
    <t xml:space="preserve">   Grants awarded that are not part of current year budget and payable in financial statements.</t>
  </si>
  <si>
    <t>Gifted Education budget - comes from Caroline Bradley funds</t>
  </si>
  <si>
    <t xml:space="preserve">     Grant Commitment BF's (Note 3)</t>
  </si>
  <si>
    <t xml:space="preserve">     Current YTD Actual Net Grant Payments</t>
  </si>
  <si>
    <t xml:space="preserve">     Current YTD Grant Awards (Note 1)</t>
  </si>
  <si>
    <t xml:space="preserve">     Current YTD Gifted Education</t>
  </si>
  <si>
    <t xml:space="preserve">     Proposed Grant Awards (Note 2)</t>
  </si>
  <si>
    <t xml:space="preserve">     Proposed Grant Awards Gifted Education</t>
  </si>
  <si>
    <t xml:space="preserve">     Current YTD Gifted Education Payments</t>
  </si>
  <si>
    <t xml:space="preserve">     Future Payments:</t>
  </si>
  <si>
    <t xml:space="preserve">        Unpaid Grant Awards</t>
  </si>
  <si>
    <t xml:space="preserve">     Average Years Outstanding:</t>
  </si>
  <si>
    <t xml:space="preserve">     (Unpaid Grant Awards)</t>
  </si>
  <si>
    <t xml:space="preserve">        Actual with Outstanding Commitments</t>
  </si>
  <si>
    <t xml:space="preserve">     Total Paid &amp; Planned Grant Payments:</t>
  </si>
  <si>
    <t xml:space="preserve">     Paid &amp; Payable as % of Budget:</t>
  </si>
  <si>
    <t xml:space="preserve">        To Fund Annual Grant Payments &amp; Operating Expenses</t>
  </si>
  <si>
    <t xml:space="preserve">        To Fund CPI Inflation Index Anticipated Growth</t>
  </si>
  <si>
    <t xml:space="preserve">        Total Required Rate of Return</t>
  </si>
  <si>
    <t xml:space="preserve">   (1) Program Grant Award Budget:</t>
  </si>
  <si>
    <t xml:space="preserve">   (2) Proposed Grant Awards:</t>
  </si>
  <si>
    <t xml:space="preserve">NOTES/EXPLANATIONS   </t>
  </si>
  <si>
    <t>% in Years</t>
  </si>
  <si>
    <t xml:space="preserve">     Total Actual &amp; Proposed Grant Awards/Commitments:</t>
  </si>
  <si>
    <t xml:space="preserve">        Year End Target:</t>
  </si>
  <si>
    <t xml:space="preserve">     Total Grant Budget:</t>
  </si>
  <si>
    <t>.</t>
  </si>
  <si>
    <t xml:space="preserve">  $200K in 2015-2017 for Mke public Museum</t>
  </si>
  <si>
    <t>Total Foundation Budget:</t>
  </si>
  <si>
    <t xml:space="preserve">     Total Gifted Education:</t>
  </si>
  <si>
    <t>The Lynde and Harry Bradley Foundation, Inc.</t>
  </si>
  <si>
    <t>YTD performance from Accounting is the same as rate of return.</t>
  </si>
  <si>
    <t xml:space="preserve">   Grant awards rec. by the Program Staff, subject to formal Board approval.  </t>
  </si>
  <si>
    <t>PROGRAM AWARDS</t>
  </si>
  <si>
    <t>PROGRAM GRANT AWARD BUDGET:</t>
  </si>
  <si>
    <t>GIFTED EDUCATION</t>
  </si>
  <si>
    <t>GIFTED EDUCATION BUDGET:</t>
  </si>
  <si>
    <t>BARDER UNRESTRICTED FUND</t>
  </si>
  <si>
    <t xml:space="preserve">     Current YTD Grant Awards</t>
  </si>
  <si>
    <t xml:space="preserve">     Proposed Grant Awards</t>
  </si>
  <si>
    <t>BARDER UNRESTRICTED FUND BUDGET:</t>
  </si>
  <si>
    <t xml:space="preserve">CELL B38 COMES FROM THE BALANCE COLUMN OF THE Sch of appropriations </t>
  </si>
  <si>
    <t>Total Foundation Budget Awarded and Committed:</t>
  </si>
  <si>
    <t>Total:</t>
  </si>
  <si>
    <t xml:space="preserve">          Subtotal Unpaid &amp; Proposed Grant Awards:</t>
  </si>
  <si>
    <t>Total Awarded YTD:</t>
  </si>
  <si>
    <t>Percent Awarded:</t>
  </si>
  <si>
    <t>Amount from Gifts Grant Summary YTD</t>
  </si>
  <si>
    <t>use grant summary by program area 1 - explan 1st total (or)</t>
  </si>
  <si>
    <t>use newly awarded from grant rec/per books#; plus prior year cancels</t>
  </si>
  <si>
    <t xml:space="preserve">     Milwaukee Public Museum</t>
  </si>
  <si>
    <t xml:space="preserve">        RFP Grant Awards</t>
  </si>
  <si>
    <t xml:space="preserve">        Contingency Grant Awards</t>
  </si>
  <si>
    <t xml:space="preserve">       Grant Commitment - Bradley Fellows</t>
  </si>
  <si>
    <t xml:space="preserve">     Actual YTD Rate of Return - percent as of 12/31/14</t>
  </si>
  <si>
    <t xml:space="preserve">     Grant Commitment for Encounter in 2016 (Note 3)</t>
  </si>
  <si>
    <t>Barder Unrestricted Fund 2-20-15</t>
  </si>
  <si>
    <t>Actual YTD Rate of Return % comes from Finance before next board meeting</t>
  </si>
  <si>
    <t>add in total when awarded at board meeting</t>
  </si>
  <si>
    <t>Add in $1M for 2016 Encounter when awarded at Board meeting Aug timeframe</t>
  </si>
  <si>
    <t>Cell D6 add $200,000 to total from gifts to compensate for MPM grant spread over 5 yrs thru 2017</t>
  </si>
  <si>
    <t>cell d6 is YTD grant award total minus Barder fund</t>
  </si>
  <si>
    <t>Barder fund</t>
  </si>
  <si>
    <t>Use this amount in cell D6 plus $200,000 for MPM (on it's own line) thru 2017</t>
  </si>
  <si>
    <t>to reconcile numbers with reports:</t>
  </si>
  <si>
    <t>Program grant award budget total should match Cash Flow report projection number</t>
  </si>
  <si>
    <t>Average Years Outstanding: denominator in calculation comes from Mandy</t>
  </si>
  <si>
    <t>Current YTD Actual Net Grant Payments - actual payments from gifts from grant reconciliation</t>
  </si>
  <si>
    <t>Estimated Required Rate of Return: %'s from Mandy</t>
  </si>
  <si>
    <t>%'s need to be updated before june of 2015</t>
  </si>
  <si>
    <t>Total Foundation Budget numbers come from Mike Hartmann and from Grant Budget Worksheet</t>
  </si>
  <si>
    <t>(not included in total until after the board meeting approval because they are 'unrestricted' funds and not committed)</t>
  </si>
  <si>
    <t>2/27/15 Program Grant Award Budget may have a $20,000 variance for 2015 BP.</t>
  </si>
  <si>
    <t>$40K in budget, 3 BP selectors - s/b $60,000</t>
  </si>
  <si>
    <t xml:space="preserve">     Actual YTD Rate of Return - percent as of 1/31/15</t>
  </si>
  <si>
    <t>Grants that have been authorized by the Board and are recorded as a grant award expense from the current year</t>
  </si>
  <si>
    <t>budget and payable in the Foundation's financial statements.    $200K in 2015-2017 for Mke public Museum</t>
  </si>
  <si>
    <t xml:space="preserve">Grant awards rec. by the Program Staff, subject to formal Board approval.  </t>
  </si>
  <si>
    <t>(1) Program Grant Award Budget:</t>
  </si>
  <si>
    <t>(2) Proposed Grant Awards:</t>
  </si>
  <si>
    <t>(3) Grant Commitments:</t>
  </si>
  <si>
    <t>Grants that have been authorized by the Board but not recorded as a grant award expense or grant award</t>
  </si>
  <si>
    <t xml:space="preserve">    </t>
  </si>
  <si>
    <t xml:space="preserve">and recorded as a financial obligation payable in the current year.  These grants will be awarded by the </t>
  </si>
  <si>
    <t>Foundation at some future date.  Grant commitments normally require completion of some defined event</t>
  </si>
  <si>
    <t>or require the grantee to perform some specified task or provide additional information prior to payment</t>
  </si>
  <si>
    <t>Grants awarded that are not part of current year budget and payable in financial statements.</t>
  </si>
  <si>
    <t>of the award.  In addition, large dollar grants covering multiple years may be categorized as a grant commitment.</t>
  </si>
  <si>
    <t xml:space="preserve">     Actual YTD Rate of Return - percent as of 2/28/15</t>
  </si>
  <si>
    <t>Cell D10 add $200,000 to total from gifts to compensate for MPM grant spread over 5 yrs thru 2017</t>
  </si>
  <si>
    <t>totals from grant commitment schedule</t>
  </si>
  <si>
    <t xml:space="preserve">     Actual YTD Rate of Return - percent as of 3/31/15</t>
  </si>
  <si>
    <t>Amount from Gifts Grant Summary Awarded  YTD</t>
  </si>
  <si>
    <t xml:space="preserve">     Actual YTD Rate of Return - percent as of 4/30/15</t>
  </si>
  <si>
    <t>budget and payable in the Foundation's financial statements.    $200K in 2015-2017 for Mke Public Museum</t>
  </si>
  <si>
    <t>20140990 $1M contingency grant line F43</t>
  </si>
  <si>
    <t>$40K in budget, 3 BP selectors - s/b $60,000, plus another $10K for George Will speaking at BP</t>
  </si>
  <si>
    <t xml:space="preserve">        RFP Grant Awards 2014 Budget</t>
  </si>
  <si>
    <t xml:space="preserve">     Actual YTD Rate of Return - percent as of 5/31/15</t>
  </si>
  <si>
    <t>Bradley Fellows commitment is remaining amount not allocated</t>
  </si>
  <si>
    <t>CELL B38 Total Payments YTD  COMES FROM THE amount paid BALANCE COLUMN OF THE Sch of appropriations plus refund amounts</t>
  </si>
  <si>
    <r>
      <rPr>
        <sz val="10"/>
        <color rgb="FFFF0000"/>
        <rFont val="Arial"/>
        <family val="2"/>
      </rPr>
      <t>Current YTD Actual Net Grant Payments</t>
    </r>
    <r>
      <rPr>
        <b/>
        <sz val="10"/>
        <color rgb="FFFF0000"/>
        <rFont val="Arial"/>
        <family val="2"/>
      </rPr>
      <t xml:space="preserve"> - amount from GIFTS report Net Grant payments YTD and matched the grant rec current year Net grant payments</t>
    </r>
  </si>
  <si>
    <t xml:space="preserve">     Actual YTD Rate of Return - percent as of 7/31/15</t>
  </si>
  <si>
    <t>Subtotal Unpaid &amp; Proposed Grant Awards Total for all years: matches the total on the lead sheet 'ending balance' and total on the Grants Commitments Schedule</t>
  </si>
  <si>
    <t xml:space="preserve">     Actual YTD Rate of Return - percent as of 8/31/15</t>
  </si>
  <si>
    <t>or from Net grant payments</t>
  </si>
  <si>
    <t>Gifted Education</t>
  </si>
  <si>
    <t>*Note adjustment made 10-19-15 for $1M for Encounter to catch up to be done this year only per CF</t>
  </si>
  <si>
    <t xml:space="preserve">     Actual YTD Rate of Return - percent as of 9/30/15</t>
  </si>
  <si>
    <t xml:space="preserve">       MSO  Contingency Grant Award</t>
  </si>
  <si>
    <t xml:space="preserve">     MSO Off Cycle Grant Award</t>
  </si>
  <si>
    <t xml:space="preserve">     Actual YTD Rate of Return - percent as of 10/31/15</t>
  </si>
  <si>
    <t xml:space="preserve">        MSO  Contingency Grant Award</t>
  </si>
  <si>
    <t>CELL B38 Total Payments YTD  comes from the amount paid balance column of the Sch of appropriations plus refund amounts</t>
  </si>
  <si>
    <r>
      <rPr>
        <sz val="10"/>
        <color rgb="FFFF0000"/>
        <rFont val="Arial"/>
        <family val="2"/>
      </rPr>
      <t>Current YTD Actual Net Grant Payments</t>
    </r>
    <r>
      <rPr>
        <b/>
        <sz val="10"/>
        <color rgb="FFFF0000"/>
        <rFont val="Arial"/>
        <family val="2"/>
      </rPr>
      <t xml:space="preserve"> - amount from GIFTS report Net Grant payments YTD and matchs the grant rec current year Net grant payments</t>
    </r>
  </si>
  <si>
    <t xml:space="preserve">     Total Unrestricted Funds</t>
  </si>
  <si>
    <t>Use this amount in cell D6, deduct PY and FY awards, plus $200,000 for MPM (on it's own line) thru 2017</t>
  </si>
  <si>
    <t>less PY awards</t>
  </si>
  <si>
    <t>less Future Year awards</t>
  </si>
  <si>
    <t>Barder fund (includes MSO grant for $15M over 5 years)</t>
  </si>
  <si>
    <t xml:space="preserve">          Subtotal Unpaid &amp; Contingent Grant Awards:</t>
  </si>
  <si>
    <t>Total Current Year Budget Awards:</t>
  </si>
  <si>
    <t xml:space="preserve">     Total Paid &amp; Contingent Grant Payments:</t>
  </si>
  <si>
    <t xml:space="preserve">     Total Current Year Grant Budget:</t>
  </si>
  <si>
    <t>Total Foundation Current Year Budget:</t>
  </si>
  <si>
    <t>Amt from Gifts Grant Summary Awarded  YTD</t>
  </si>
  <si>
    <t>Subtract PY awards</t>
  </si>
  <si>
    <t>Subtract FY awards MSO</t>
  </si>
  <si>
    <t>Barder grants</t>
  </si>
  <si>
    <t>Subtract FY awards Encounter</t>
  </si>
  <si>
    <t>Add MPM PY award from CY budget</t>
  </si>
  <si>
    <t>Subtract Other Admin</t>
  </si>
  <si>
    <t>Subtract MPM</t>
  </si>
  <si>
    <t>Subtract Encounter</t>
  </si>
  <si>
    <t>Subtract CY Gifted Ed</t>
  </si>
  <si>
    <t>Subtract CY Barder</t>
  </si>
  <si>
    <t>Amt to used in cell D6 Current YTD Grant Awards</t>
  </si>
  <si>
    <t>Current Year Budget Awards</t>
  </si>
  <si>
    <t>plus total gifted education</t>
  </si>
  <si>
    <t xml:space="preserve">plus total unrestricted funds </t>
  </si>
  <si>
    <t>equals total current year budget awards</t>
  </si>
  <si>
    <t>is total actual &amp; proposed grant awards</t>
  </si>
  <si>
    <t>*** formula for total Current Year Budget Awards</t>
  </si>
  <si>
    <t>The Grant Summary tracks only current year awards.  The Total Current Year Budget Award amount should match the total Program budget amount of the Grant Budget Worksheet.  Other Admin, PY and FY grant awards are not included.  Encounter, MPM, Barder and Gifted Ed. are subtracted from total and reported on their own line.</t>
  </si>
  <si>
    <t>2020/2021</t>
  </si>
  <si>
    <t xml:space="preserve">     Actual YTD Rate of Return - percent as of 11/30/15</t>
  </si>
  <si>
    <t xml:space="preserve">        Grant Awards</t>
  </si>
  <si>
    <t xml:space="preserve">          Subtotal Grant Awards &amp; Contingent Grants</t>
  </si>
  <si>
    <t>Check # for subtotal grant awards &amp; contingent grants</t>
  </si>
  <si>
    <t>Use grant rec current year NET grants paid total for Total Grant Payment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</si>
</sst>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164" formatCode="mm/dd/yy"/>
    <numFmt numFmtId="165" formatCode="0.0%"/>
    <numFmt numFmtId="166" formatCode="mm/dd/yy;@"/>
    <numFmt numFmtId="167" formatCode="&quot;$&quot;#,##0"/>
  </numFmts>
  <fonts count="32" x14ac:knownFonts="1">
    <font>
      <sz val="12"/>
      <name val="Arial"/>
    </font>
    <font>
      <sz val="10"/>
      <color indexed="8"/>
      <name val="Arial"/>
      <family val="2"/>
    </font>
    <font>
      <sz val="12"/>
      <color indexed="10"/>
      <name val="Arial"/>
      <family val="2"/>
    </font>
    <font>
      <sz val="10"/>
      <color indexed="10"/>
      <name val="Arial"/>
      <family val="2"/>
    </font>
    <font>
      <sz val="12"/>
      <color indexed="8"/>
      <name val="Arial"/>
      <family val="2"/>
    </font>
    <font>
      <sz val="10"/>
      <color indexed="17"/>
      <name val="Arial"/>
      <family val="2"/>
    </font>
    <font>
      <b/>
      <sz val="10"/>
      <color indexed="8"/>
      <name val="Arial"/>
      <family val="2"/>
    </font>
    <font>
      <sz val="12"/>
      <color indexed="17"/>
      <name val="Arial"/>
      <family val="2"/>
    </font>
    <font>
      <sz val="8"/>
      <name val="Arial"/>
      <family val="2"/>
    </font>
    <font>
      <sz val="10"/>
      <color rgb="FFFF0000"/>
      <name val="Arial"/>
      <family val="2"/>
    </font>
    <font>
      <b/>
      <sz val="12"/>
      <color indexed="10"/>
      <name val="Arial"/>
      <family val="2"/>
    </font>
    <font>
      <b/>
      <u/>
      <sz val="12"/>
      <color indexed="12"/>
      <name val="Arial"/>
      <family val="2"/>
    </font>
    <font>
      <b/>
      <sz val="16"/>
      <color indexed="8"/>
      <name val="Arial"/>
      <family val="2"/>
    </font>
    <font>
      <sz val="10"/>
      <name val="Arial"/>
      <family val="2"/>
    </font>
    <font>
      <b/>
      <sz val="14"/>
      <name val="Arial"/>
      <family val="2"/>
    </font>
    <font>
      <sz val="12"/>
      <name val="Arial"/>
      <family val="2"/>
    </font>
    <font>
      <sz val="10"/>
      <color theme="1"/>
      <name val="Arial"/>
      <family val="2"/>
    </font>
    <font>
      <b/>
      <sz val="10"/>
      <color rgb="FFFF0000"/>
      <name val="Arial"/>
      <family val="2"/>
    </font>
    <font>
      <b/>
      <sz val="10"/>
      <color indexed="10"/>
      <name val="Arial"/>
      <family val="2"/>
    </font>
    <font>
      <b/>
      <u/>
      <sz val="10"/>
      <color indexed="12"/>
      <name val="Arial"/>
      <family val="2"/>
    </font>
    <font>
      <b/>
      <u/>
      <sz val="14"/>
      <color indexed="12"/>
      <name val="Arial"/>
      <family val="2"/>
    </font>
    <font>
      <b/>
      <sz val="12"/>
      <name val="Arial"/>
      <family val="2"/>
    </font>
    <font>
      <b/>
      <sz val="12"/>
      <color indexed="8"/>
      <name val="Arial"/>
      <family val="2"/>
    </font>
    <font>
      <b/>
      <sz val="10"/>
      <name val="Arial"/>
      <family val="2"/>
    </font>
    <font>
      <b/>
      <sz val="12"/>
      <color rgb="FFFF0000"/>
      <name val="Arial"/>
      <family val="2"/>
    </font>
    <font>
      <sz val="9"/>
      <color indexed="8"/>
      <name val="Arial"/>
      <family val="2"/>
    </font>
    <font>
      <sz val="9"/>
      <name val="Arial"/>
      <family val="2"/>
    </font>
    <font>
      <sz val="14"/>
      <name val="Arial"/>
      <family val="2"/>
    </font>
    <font>
      <b/>
      <sz val="14"/>
      <color indexed="8"/>
      <name val="Arial"/>
      <family val="2"/>
    </font>
    <font>
      <b/>
      <sz val="10"/>
      <color rgb="FFFF33CC"/>
      <name val="Arial"/>
      <family val="2"/>
    </font>
    <font>
      <sz val="8"/>
      <color indexed="8"/>
      <name val="Arial"/>
      <family val="2"/>
    </font>
    <font>
      <b/>
      <sz val="8"/>
      <color indexed="8"/>
      <name val="Arial"/>
      <family val="2"/>
    </font>
  </fonts>
  <fills count="5">
    <fill>
      <patternFill patternType="none"/>
    </fill>
    <fill>
      <patternFill patternType="gray125"/>
    </fill>
    <fill>
      <patternFill patternType="solid">
        <fgColor indexed="9"/>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double">
        <color indexed="17"/>
      </bottom>
      <diagonal/>
    </border>
    <border>
      <left/>
      <right/>
      <top/>
      <bottom style="double">
        <color indexed="17"/>
      </bottom>
      <diagonal/>
    </border>
    <border>
      <left style="thin">
        <color indexed="8"/>
      </left>
      <right style="thin">
        <color indexed="8"/>
      </right>
      <top/>
      <bottom style="thin">
        <color indexed="8"/>
      </bottom>
      <diagonal/>
    </border>
    <border>
      <left/>
      <right/>
      <top style="thin">
        <color indexed="8"/>
      </top>
      <bottom style="double">
        <color rgb="FF008000"/>
      </bottom>
      <diagonal/>
    </border>
    <border>
      <left/>
      <right/>
      <top/>
      <bottom style="double">
        <color rgb="FF008000"/>
      </bottom>
      <diagonal/>
    </border>
    <border>
      <left style="thin">
        <color indexed="8"/>
      </left>
      <right style="thin">
        <color indexed="8"/>
      </right>
      <top style="thin">
        <color indexed="8"/>
      </top>
      <bottom/>
      <diagonal/>
    </border>
    <border>
      <left/>
      <right/>
      <top style="thin">
        <color indexed="8"/>
      </top>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indexed="8"/>
      </right>
      <top style="thin">
        <color auto="1"/>
      </top>
      <bottom style="thin">
        <color indexed="8"/>
      </bottom>
      <diagonal/>
    </border>
    <border>
      <left style="thin">
        <color indexed="8"/>
      </left>
      <right/>
      <top/>
      <bottom style="thin">
        <color indexed="8"/>
      </bottom>
      <diagonal/>
    </border>
    <border>
      <left/>
      <right/>
      <top style="medium">
        <color auto="1"/>
      </top>
      <bottom/>
      <diagonal/>
    </border>
    <border>
      <left/>
      <right style="thick">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2" borderId="0"/>
  </cellStyleXfs>
  <cellXfs count="183">
    <xf numFmtId="0" fontId="0" fillId="0" borderId="0" xfId="0" applyFill="1"/>
    <xf numFmtId="0" fontId="1" fillId="2" borderId="0" xfId="0" applyNumberFormat="1" applyFont="1"/>
    <xf numFmtId="0" fontId="2" fillId="2" borderId="0" xfId="0" applyNumberFormat="1" applyFont="1"/>
    <xf numFmtId="37" fontId="4" fillId="2" borderId="0" xfId="0" applyNumberFormat="1" applyFont="1"/>
    <xf numFmtId="0" fontId="4" fillId="2" borderId="0" xfId="0" applyNumberFormat="1" applyFont="1"/>
    <xf numFmtId="5" fontId="1" fillId="2" borderId="3" xfId="0" applyNumberFormat="1" applyFont="1" applyFill="1" applyBorder="1"/>
    <xf numFmtId="5" fontId="1" fillId="2" borderId="3" xfId="0" applyNumberFormat="1" applyFont="1" applyBorder="1"/>
    <xf numFmtId="0" fontId="5" fillId="2" borderId="0" xfId="0" applyNumberFormat="1" applyFont="1"/>
    <xf numFmtId="0" fontId="5" fillId="2" borderId="0" xfId="0" applyNumberFormat="1" applyFont="1" applyAlignment="1">
      <alignment horizontal="left"/>
    </xf>
    <xf numFmtId="0" fontId="7" fillId="2" borderId="0" xfId="0" applyNumberFormat="1" applyFont="1"/>
    <xf numFmtId="5" fontId="1" fillId="2" borderId="0" xfId="0" applyNumberFormat="1" applyFont="1" applyFill="1" applyBorder="1"/>
    <xf numFmtId="5" fontId="1" fillId="2" borderId="6" xfId="0" applyNumberFormat="1" applyFont="1" applyFill="1" applyBorder="1"/>
    <xf numFmtId="0" fontId="13" fillId="2" borderId="0" xfId="0" applyNumberFormat="1" applyFont="1"/>
    <xf numFmtId="5" fontId="6" fillId="2" borderId="4" xfId="0" applyNumberFormat="1" applyFont="1" applyFill="1" applyBorder="1"/>
    <xf numFmtId="10" fontId="6" fillId="2" borderId="4" xfId="0" applyNumberFormat="1" applyFont="1" applyFill="1" applyBorder="1" applyAlignment="1">
      <alignment horizontal="center"/>
    </xf>
    <xf numFmtId="5" fontId="6" fillId="2" borderId="0" xfId="0" applyNumberFormat="1" applyFont="1" applyFill="1" applyBorder="1"/>
    <xf numFmtId="0" fontId="10" fillId="2" borderId="1" xfId="0" applyNumberFormat="1" applyFont="1" applyBorder="1" applyAlignment="1">
      <alignment horizontal="center" vertical="center"/>
    </xf>
    <xf numFmtId="0" fontId="10" fillId="2" borderId="9" xfId="0" applyNumberFormat="1" applyFont="1" applyBorder="1" applyAlignment="1">
      <alignment vertical="center"/>
    </xf>
    <xf numFmtId="0" fontId="10" fillId="2" borderId="8" xfId="0" applyNumberFormat="1" applyFont="1" applyBorder="1" applyAlignment="1">
      <alignment horizontal="center" vertical="center"/>
    </xf>
    <xf numFmtId="0" fontId="10" fillId="2" borderId="9" xfId="0" applyNumberFormat="1" applyFont="1" applyBorder="1" applyAlignment="1">
      <alignment horizontal="center" vertical="center"/>
    </xf>
    <xf numFmtId="0" fontId="10" fillId="2" borderId="5" xfId="0" applyNumberFormat="1" applyFont="1" applyBorder="1" applyAlignment="1">
      <alignment horizontal="center" vertical="center"/>
    </xf>
    <xf numFmtId="0" fontId="10" fillId="2" borderId="2" xfId="0" applyNumberFormat="1" applyFont="1" applyBorder="1" applyAlignment="1">
      <alignment horizontal="center" vertical="center"/>
    </xf>
    <xf numFmtId="5" fontId="6" fillId="2" borderId="4" xfId="0" applyNumberFormat="1" applyFont="1" applyFill="1" applyBorder="1" applyAlignment="1">
      <alignment horizontal="center"/>
    </xf>
    <xf numFmtId="5" fontId="1" fillId="2" borderId="0" xfId="0" applyNumberFormat="1" applyFont="1" applyBorder="1"/>
    <xf numFmtId="0" fontId="1" fillId="2" borderId="0" xfId="0" applyNumberFormat="1" applyFont="1" applyBorder="1" applyAlignment="1">
      <alignment horizontal="center"/>
    </xf>
    <xf numFmtId="5" fontId="1" fillId="2" borderId="0" xfId="0" applyNumberFormat="1" applyFont="1" applyBorder="1" applyAlignment="1">
      <alignment horizontal="right"/>
    </xf>
    <xf numFmtId="0" fontId="1" fillId="2" borderId="0" xfId="0" applyNumberFormat="1" applyFont="1" applyBorder="1"/>
    <xf numFmtId="0" fontId="1" fillId="2" borderId="0" xfId="0" applyNumberFormat="1" applyFont="1" applyBorder="1" applyAlignment="1">
      <alignment horizontal="right"/>
    </xf>
    <xf numFmtId="0" fontId="1" fillId="2" borderId="13" xfId="0" applyNumberFormat="1" applyFont="1" applyBorder="1"/>
    <xf numFmtId="0" fontId="6" fillId="2" borderId="13" xfId="0" applyNumberFormat="1" applyFont="1" applyBorder="1"/>
    <xf numFmtId="0" fontId="4" fillId="2" borderId="0" xfId="0" applyNumberFormat="1" applyFont="1" applyBorder="1"/>
    <xf numFmtId="9" fontId="1" fillId="2" borderId="0" xfId="0" applyNumberFormat="1" applyFont="1" applyBorder="1"/>
    <xf numFmtId="0" fontId="1" fillId="2" borderId="16" xfId="0" applyNumberFormat="1" applyFont="1" applyBorder="1"/>
    <xf numFmtId="0" fontId="6" fillId="2" borderId="0" xfId="0" applyNumberFormat="1" applyFont="1" applyBorder="1"/>
    <xf numFmtId="0" fontId="10" fillId="2" borderId="0" xfId="0" applyNumberFormat="1" applyFont="1" applyBorder="1" applyAlignment="1">
      <alignment vertical="center"/>
    </xf>
    <xf numFmtId="0" fontId="1" fillId="2" borderId="0" xfId="0" applyNumberFormat="1" applyFont="1" applyFill="1" applyBorder="1"/>
    <xf numFmtId="0" fontId="8" fillId="2" borderId="16" xfId="0" applyNumberFormat="1" applyFont="1" applyBorder="1"/>
    <xf numFmtId="0" fontId="4" fillId="2" borderId="16" xfId="0" applyNumberFormat="1" applyFont="1" applyBorder="1"/>
    <xf numFmtId="0" fontId="4" fillId="2" borderId="17" xfId="0" applyNumberFormat="1" applyFont="1" applyBorder="1"/>
    <xf numFmtId="0" fontId="15" fillId="2" borderId="0" xfId="0" applyNumberFormat="1" applyFont="1"/>
    <xf numFmtId="0" fontId="15" fillId="2" borderId="0" xfId="0" applyNumberFormat="1" applyFont="1" applyBorder="1"/>
    <xf numFmtId="0" fontId="18" fillId="2" borderId="0" xfId="0" applyNumberFormat="1" applyFont="1" applyAlignment="1">
      <alignment horizontal="center"/>
    </xf>
    <xf numFmtId="5" fontId="1" fillId="2" borderId="4" xfId="0" applyNumberFormat="1" applyFont="1" applyBorder="1" applyProtection="1">
      <protection locked="0"/>
    </xf>
    <xf numFmtId="0" fontId="6" fillId="2" borderId="4" xfId="0" applyNumberFormat="1" applyFont="1" applyBorder="1" applyAlignment="1" applyProtection="1">
      <alignment horizontal="center"/>
      <protection locked="0"/>
    </xf>
    <xf numFmtId="10" fontId="6" fillId="2" borderId="3" xfId="0" applyNumberFormat="1" applyFont="1" applyFill="1" applyBorder="1" applyAlignment="1" applyProtection="1">
      <alignment horizontal="center"/>
      <protection locked="0"/>
    </xf>
    <xf numFmtId="10" fontId="1" fillId="2" borderId="0" xfId="0" applyNumberFormat="1" applyFont="1" applyFill="1" applyBorder="1" applyProtection="1">
      <protection locked="0"/>
    </xf>
    <xf numFmtId="10" fontId="6" fillId="2" borderId="4" xfId="0" applyNumberFormat="1" applyFont="1" applyFill="1" applyBorder="1" applyAlignment="1" applyProtection="1">
      <alignment horizontal="center"/>
      <protection locked="0"/>
    </xf>
    <xf numFmtId="0" fontId="1" fillId="2" borderId="0" xfId="0" applyNumberFormat="1" applyFont="1" applyBorder="1" applyProtection="1">
      <protection locked="0"/>
    </xf>
    <xf numFmtId="0" fontId="4" fillId="2" borderId="14" xfId="0" applyNumberFormat="1" applyFont="1" applyBorder="1" applyProtection="1">
      <protection locked="0"/>
    </xf>
    <xf numFmtId="0" fontId="1" fillId="2" borderId="0" xfId="0" applyNumberFormat="1" applyFont="1" applyBorder="1" applyAlignment="1" applyProtection="1">
      <alignment horizontal="center"/>
      <protection locked="0"/>
    </xf>
    <xf numFmtId="0" fontId="1" fillId="2" borderId="14" xfId="0" applyNumberFormat="1" applyFont="1" applyFill="1" applyBorder="1" applyProtection="1">
      <protection locked="0"/>
    </xf>
    <xf numFmtId="0" fontId="6" fillId="2" borderId="0" xfId="0" applyNumberFormat="1" applyFont="1" applyBorder="1" applyAlignment="1" applyProtection="1">
      <alignment horizontal="right"/>
      <protection locked="0"/>
    </xf>
    <xf numFmtId="0" fontId="4" fillId="2" borderId="0" xfId="0" applyNumberFormat="1" applyFont="1" applyBorder="1" applyProtection="1">
      <protection locked="0"/>
    </xf>
    <xf numFmtId="2" fontId="1" fillId="2" borderId="0" xfId="0" applyNumberFormat="1" applyFont="1" applyFill="1" applyBorder="1" applyAlignment="1" applyProtection="1">
      <alignment horizontal="center"/>
      <protection locked="0"/>
    </xf>
    <xf numFmtId="0" fontId="6" fillId="2" borderId="14" xfId="0" applyNumberFormat="1" applyFont="1" applyBorder="1" applyAlignment="1" applyProtection="1">
      <protection locked="0"/>
    </xf>
    <xf numFmtId="2" fontId="1" fillId="2" borderId="14" xfId="0" applyNumberFormat="1" applyFont="1" applyFill="1" applyBorder="1" applyProtection="1">
      <protection locked="0"/>
    </xf>
    <xf numFmtId="2" fontId="6" fillId="2" borderId="0" xfId="0" applyNumberFormat="1" applyFont="1" applyFill="1" applyBorder="1" applyAlignment="1" applyProtection="1">
      <alignment horizontal="center"/>
      <protection locked="0"/>
    </xf>
    <xf numFmtId="0" fontId="15" fillId="2" borderId="0" xfId="0" applyNumberFormat="1" applyFont="1" applyBorder="1" applyProtection="1">
      <protection locked="0"/>
    </xf>
    <xf numFmtId="10" fontId="15" fillId="2" borderId="0" xfId="0" applyNumberFormat="1" applyFont="1" applyBorder="1" applyProtection="1">
      <protection locked="0"/>
    </xf>
    <xf numFmtId="0" fontId="1" fillId="2" borderId="14" xfId="0" applyNumberFormat="1" applyFont="1" applyBorder="1" applyProtection="1">
      <protection locked="0"/>
    </xf>
    <xf numFmtId="10" fontId="4" fillId="2" borderId="0" xfId="0" applyNumberFormat="1" applyFont="1" applyBorder="1" applyProtection="1">
      <protection locked="0"/>
    </xf>
    <xf numFmtId="0" fontId="15" fillId="2" borderId="14" xfId="0" applyNumberFormat="1" applyFont="1" applyBorder="1" applyProtection="1">
      <protection locked="0"/>
    </xf>
    <xf numFmtId="0" fontId="6" fillId="2" borderId="0" xfId="0" applyNumberFormat="1" applyFont="1" applyBorder="1" applyProtection="1">
      <protection locked="0"/>
    </xf>
    <xf numFmtId="10" fontId="1" fillId="2" borderId="0" xfId="0" applyNumberFormat="1" applyFont="1" applyFill="1" applyBorder="1" applyAlignment="1" applyProtection="1">
      <alignment horizontal="center"/>
      <protection locked="0"/>
    </xf>
    <xf numFmtId="37" fontId="1" fillId="2" borderId="0" xfId="0" applyNumberFormat="1" applyFont="1" applyBorder="1"/>
    <xf numFmtId="0" fontId="1" fillId="2" borderId="15" xfId="0" applyNumberFormat="1" applyFont="1" applyBorder="1"/>
    <xf numFmtId="37" fontId="1" fillId="2" borderId="16" xfId="0" applyNumberFormat="1" applyFont="1" applyBorder="1"/>
    <xf numFmtId="0" fontId="10" fillId="2" borderId="18" xfId="0" applyNumberFormat="1" applyFont="1" applyBorder="1" applyAlignment="1">
      <alignment horizontal="center" vertical="center"/>
    </xf>
    <xf numFmtId="0" fontId="10" fillId="2" borderId="19" xfId="0" applyNumberFormat="1" applyFont="1" applyBorder="1" applyAlignment="1">
      <alignment horizontal="center" vertical="center"/>
    </xf>
    <xf numFmtId="0" fontId="6" fillId="2" borderId="0" xfId="0" applyNumberFormat="1" applyFont="1" applyBorder="1" applyAlignment="1">
      <alignment horizontal="left"/>
    </xf>
    <xf numFmtId="0" fontId="11" fillId="2" borderId="0" xfId="0" applyNumberFormat="1" applyFont="1" applyBorder="1" applyProtection="1">
      <protection locked="0"/>
    </xf>
    <xf numFmtId="0" fontId="5" fillId="2" borderId="0" xfId="0" applyNumberFormat="1" applyFont="1" applyBorder="1" applyProtection="1">
      <protection locked="0"/>
    </xf>
    <xf numFmtId="0" fontId="5" fillId="2" borderId="0" xfId="0" applyNumberFormat="1" applyFont="1" applyBorder="1" applyAlignment="1" applyProtection="1">
      <alignment horizontal="center"/>
      <protection locked="0"/>
    </xf>
    <xf numFmtId="10" fontId="5" fillId="2" borderId="0" xfId="0" applyNumberFormat="1" applyFont="1" applyBorder="1" applyProtection="1">
      <protection locked="0"/>
    </xf>
    <xf numFmtId="0" fontId="1" fillId="2" borderId="12" xfId="0" applyNumberFormat="1" applyFont="1" applyBorder="1"/>
    <xf numFmtId="164" fontId="9" fillId="2" borderId="12" xfId="0" applyNumberFormat="1" applyFont="1" applyBorder="1" applyAlignment="1"/>
    <xf numFmtId="37" fontId="1" fillId="2" borderId="12" xfId="0" applyNumberFormat="1" applyFont="1" applyBorder="1"/>
    <xf numFmtId="16" fontId="1" fillId="2" borderId="12" xfId="0" applyNumberFormat="1" applyFont="1" applyBorder="1"/>
    <xf numFmtId="0" fontId="2" fillId="2" borderId="0" xfId="0" applyNumberFormat="1" applyFont="1" applyAlignment="1">
      <alignment vertical="top"/>
    </xf>
    <xf numFmtId="0" fontId="15" fillId="2" borderId="0" xfId="0" applyNumberFormat="1" applyFont="1" applyAlignment="1">
      <alignment vertical="top"/>
    </xf>
    <xf numFmtId="0" fontId="3" fillId="2" borderId="0" xfId="0" applyNumberFormat="1" applyFont="1" applyBorder="1" applyAlignment="1">
      <alignment vertical="top"/>
    </xf>
    <xf numFmtId="0" fontId="14" fillId="2" borderId="16" xfId="0" applyNumberFormat="1" applyFont="1" applyBorder="1" applyAlignment="1">
      <alignment vertical="center"/>
    </xf>
    <xf numFmtId="0" fontId="15" fillId="2" borderId="16" xfId="0" applyNumberFormat="1" applyFont="1" applyBorder="1" applyAlignment="1">
      <alignment vertical="center"/>
    </xf>
    <xf numFmtId="0" fontId="12" fillId="2" borderId="16" xfId="0" applyNumberFormat="1" applyFont="1" applyBorder="1" applyAlignment="1">
      <alignment vertical="center"/>
    </xf>
    <xf numFmtId="0" fontId="1" fillId="2" borderId="20" xfId="0" applyNumberFormat="1" applyFont="1" applyBorder="1"/>
    <xf numFmtId="5" fontId="1" fillId="2" borderId="20" xfId="0" applyNumberFormat="1" applyFont="1" applyBorder="1" applyAlignment="1">
      <alignment horizontal="right"/>
    </xf>
    <xf numFmtId="0" fontId="1" fillId="2" borderId="20" xfId="0" applyNumberFormat="1" applyFont="1" applyBorder="1" applyAlignment="1">
      <alignment horizontal="center"/>
    </xf>
    <xf numFmtId="5" fontId="1" fillId="2" borderId="20" xfId="0" applyNumberFormat="1" applyFont="1" applyBorder="1"/>
    <xf numFmtId="0" fontId="6" fillId="2" borderId="20" xfId="0" applyNumberFormat="1" applyFont="1" applyBorder="1" applyAlignment="1" applyProtection="1">
      <alignment horizontal="left"/>
      <protection locked="0"/>
    </xf>
    <xf numFmtId="0" fontId="1" fillId="2" borderId="20" xfId="0" applyNumberFormat="1" applyFont="1" applyBorder="1" applyProtection="1">
      <protection locked="0"/>
    </xf>
    <xf numFmtId="9" fontId="6" fillId="2" borderId="20" xfId="0" applyNumberFormat="1" applyFont="1" applyFill="1" applyBorder="1" applyProtection="1">
      <protection locked="0"/>
    </xf>
    <xf numFmtId="0" fontId="4" fillId="2" borderId="21" xfId="0" applyNumberFormat="1" applyFont="1" applyBorder="1" applyProtection="1">
      <protection locked="0"/>
    </xf>
    <xf numFmtId="0" fontId="5" fillId="2" borderId="16" xfId="0" applyNumberFormat="1" applyFont="1" applyBorder="1"/>
    <xf numFmtId="0" fontId="21" fillId="2" borderId="0" xfId="0" applyNumberFormat="1" applyFont="1" applyBorder="1"/>
    <xf numFmtId="0" fontId="22" fillId="2" borderId="0" xfId="0" applyNumberFormat="1" applyFont="1" applyBorder="1"/>
    <xf numFmtId="5" fontId="6" fillId="2" borderId="0" xfId="0" applyNumberFormat="1" applyFont="1" applyBorder="1"/>
    <xf numFmtId="5" fontId="6" fillId="2" borderId="7" xfId="0" applyNumberFormat="1" applyFont="1" applyFill="1" applyBorder="1"/>
    <xf numFmtId="5" fontId="6" fillId="2" borderId="0" xfId="0" applyNumberFormat="1" applyFont="1" applyFill="1" applyBorder="1" applyAlignment="1">
      <alignment horizontal="center"/>
    </xf>
    <xf numFmtId="0" fontId="6" fillId="2" borderId="0" xfId="0" applyNumberFormat="1" applyFont="1" applyBorder="1" applyAlignment="1">
      <alignment horizontal="center"/>
    </xf>
    <xf numFmtId="0" fontId="23" fillId="2" borderId="0" xfId="0" applyNumberFormat="1" applyFont="1"/>
    <xf numFmtId="165" fontId="13" fillId="2" borderId="0" xfId="0" applyNumberFormat="1" applyFont="1" applyBorder="1"/>
    <xf numFmtId="5" fontId="6" fillId="2" borderId="0" xfId="0" applyNumberFormat="1" applyFont="1"/>
    <xf numFmtId="165" fontId="23" fillId="2" borderId="0" xfId="0" applyNumberFormat="1" applyFont="1" applyBorder="1"/>
    <xf numFmtId="0" fontId="20" fillId="2" borderId="0" xfId="0" applyNumberFormat="1" applyFont="1" applyBorder="1" applyAlignment="1">
      <alignment horizontal="left"/>
    </xf>
    <xf numFmtId="0" fontId="10" fillId="2" borderId="0" xfId="0" applyNumberFormat="1" applyFont="1" applyBorder="1" applyAlignment="1">
      <alignment horizontal="center" vertical="center"/>
    </xf>
    <xf numFmtId="0" fontId="20" fillId="2" borderId="0" xfId="0" applyNumberFormat="1" applyFont="1" applyBorder="1" applyAlignment="1">
      <alignment horizontal="left"/>
    </xf>
    <xf numFmtId="0" fontId="13" fillId="3" borderId="0" xfId="0" applyNumberFormat="1" applyFont="1" applyFill="1"/>
    <xf numFmtId="0" fontId="15" fillId="3" borderId="0" xfId="0" applyNumberFormat="1" applyFont="1" applyFill="1"/>
    <xf numFmtId="0" fontId="3" fillId="3" borderId="0" xfId="0" applyNumberFormat="1" applyFont="1" applyFill="1" applyAlignment="1">
      <alignment vertical="top"/>
    </xf>
    <xf numFmtId="0" fontId="2" fillId="3" borderId="0" xfId="0" applyNumberFormat="1" applyFont="1" applyFill="1" applyAlignment="1">
      <alignment vertical="top"/>
    </xf>
    <xf numFmtId="0" fontId="2" fillId="3" borderId="0" xfId="0" applyNumberFormat="1" applyFont="1" applyFill="1"/>
    <xf numFmtId="0" fontId="17" fillId="3" borderId="0" xfId="0" applyNumberFormat="1" applyFont="1" applyFill="1"/>
    <xf numFmtId="0" fontId="18" fillId="3" borderId="0" xfId="0" applyNumberFormat="1" applyFont="1" applyFill="1"/>
    <xf numFmtId="0" fontId="4" fillId="3" borderId="0" xfId="0" applyNumberFormat="1" applyFont="1" applyFill="1"/>
    <xf numFmtId="167" fontId="13" fillId="3" borderId="0" xfId="0" applyNumberFormat="1" applyFont="1" applyFill="1"/>
    <xf numFmtId="5" fontId="13" fillId="3" borderId="0" xfId="0" applyNumberFormat="1" applyFont="1" applyFill="1"/>
    <xf numFmtId="167" fontId="6" fillId="3" borderId="0" xfId="0" applyNumberFormat="1" applyFont="1" applyFill="1"/>
    <xf numFmtId="0" fontId="22" fillId="3" borderId="0" xfId="0" applyNumberFormat="1" applyFont="1" applyFill="1"/>
    <xf numFmtId="0" fontId="16" fillId="3" borderId="0" xfId="0" applyNumberFormat="1" applyFont="1" applyFill="1"/>
    <xf numFmtId="0" fontId="1" fillId="3" borderId="0" xfId="0" applyNumberFormat="1" applyFont="1" applyFill="1"/>
    <xf numFmtId="0" fontId="24" fillId="3" borderId="0" xfId="0" applyNumberFormat="1" applyFont="1" applyFill="1"/>
    <xf numFmtId="0" fontId="3" fillId="3" borderId="0" xfId="0" applyNumberFormat="1" applyFont="1" applyFill="1"/>
    <xf numFmtId="0" fontId="5" fillId="3" borderId="0" xfId="0" applyNumberFormat="1" applyFont="1" applyFill="1"/>
    <xf numFmtId="0" fontId="17" fillId="3" borderId="0" xfId="0" applyNumberFormat="1" applyFont="1" applyFill="1" applyBorder="1" applyProtection="1">
      <protection locked="0"/>
    </xf>
    <xf numFmtId="5" fontId="24" fillId="3" borderId="0" xfId="0" applyNumberFormat="1" applyFont="1" applyFill="1" applyBorder="1"/>
    <xf numFmtId="0" fontId="26" fillId="3" borderId="0" xfId="0" applyNumberFormat="1" applyFont="1" applyFill="1"/>
    <xf numFmtId="0" fontId="18" fillId="3" borderId="0" xfId="0" applyNumberFormat="1" applyFont="1" applyFill="1" applyAlignment="1">
      <alignment vertical="top"/>
    </xf>
    <xf numFmtId="10" fontId="9" fillId="2" borderId="0" xfId="0" applyNumberFormat="1" applyFont="1" applyBorder="1" applyAlignment="1" applyProtection="1">
      <alignment horizontal="center" vertical="center"/>
      <protection locked="0"/>
    </xf>
    <xf numFmtId="0" fontId="27" fillId="2" borderId="16" xfId="0" applyNumberFormat="1" applyFont="1" applyBorder="1" applyAlignment="1">
      <alignment vertical="center"/>
    </xf>
    <xf numFmtId="0" fontId="28" fillId="2" borderId="16" xfId="0" applyNumberFormat="1" applyFont="1" applyBorder="1" applyAlignment="1">
      <alignment vertical="center"/>
    </xf>
    <xf numFmtId="0" fontId="27" fillId="2" borderId="0" xfId="0" applyNumberFormat="1" applyFont="1"/>
    <xf numFmtId="0" fontId="20" fillId="2" borderId="0" xfId="0" applyNumberFormat="1" applyFont="1" applyBorder="1" applyAlignment="1">
      <alignment horizontal="left"/>
    </xf>
    <xf numFmtId="10" fontId="13" fillId="2" borderId="0" xfId="0" applyNumberFormat="1" applyFont="1" applyBorder="1" applyAlignment="1" applyProtection="1">
      <alignment horizontal="center" vertical="center"/>
      <protection locked="0"/>
    </xf>
    <xf numFmtId="0" fontId="20" fillId="2" borderId="0" xfId="0" applyNumberFormat="1" applyFont="1" applyBorder="1" applyAlignment="1">
      <alignment horizontal="left"/>
    </xf>
    <xf numFmtId="0" fontId="20" fillId="2" borderId="0" xfId="0" applyNumberFormat="1" applyFont="1" applyBorder="1" applyAlignment="1">
      <alignment horizontal="left"/>
    </xf>
    <xf numFmtId="0" fontId="20" fillId="2" borderId="0" xfId="0" applyNumberFormat="1" applyFont="1" applyBorder="1" applyAlignment="1">
      <alignment horizontal="left"/>
    </xf>
    <xf numFmtId="0" fontId="20" fillId="2" borderId="0" xfId="0" applyNumberFormat="1" applyFont="1" applyBorder="1" applyAlignment="1">
      <alignment horizontal="left"/>
    </xf>
    <xf numFmtId="0" fontId="20" fillId="2" borderId="0" xfId="0" applyNumberFormat="1" applyFont="1" applyBorder="1" applyAlignment="1">
      <alignment horizontal="left"/>
    </xf>
    <xf numFmtId="0" fontId="20" fillId="2" borderId="0" xfId="0" applyNumberFormat="1" applyFont="1" applyBorder="1" applyAlignment="1">
      <alignment horizontal="left"/>
    </xf>
    <xf numFmtId="0" fontId="20" fillId="2" borderId="0" xfId="0" applyNumberFormat="1" applyFont="1" applyBorder="1" applyAlignment="1">
      <alignment horizontal="left"/>
    </xf>
    <xf numFmtId="0" fontId="20" fillId="2" borderId="0" xfId="0" applyNumberFormat="1" applyFont="1" applyBorder="1" applyAlignment="1">
      <alignment horizontal="left"/>
    </xf>
    <xf numFmtId="0" fontId="20" fillId="2" borderId="0" xfId="0" applyNumberFormat="1" applyFont="1" applyBorder="1" applyAlignment="1">
      <alignment horizontal="left"/>
    </xf>
    <xf numFmtId="5" fontId="13" fillId="2" borderId="0" xfId="0" applyNumberFormat="1" applyFont="1" applyBorder="1"/>
    <xf numFmtId="0" fontId="13" fillId="2" borderId="0" xfId="0" applyNumberFormat="1" applyFont="1" applyBorder="1" applyAlignment="1">
      <alignment horizontal="center"/>
    </xf>
    <xf numFmtId="0" fontId="20" fillId="2" borderId="0" xfId="0" applyNumberFormat="1" applyFont="1" applyBorder="1" applyAlignment="1">
      <alignment horizontal="left"/>
    </xf>
    <xf numFmtId="0" fontId="20" fillId="2" borderId="0" xfId="0" applyNumberFormat="1" applyFont="1" applyBorder="1" applyAlignment="1">
      <alignment horizontal="left"/>
    </xf>
    <xf numFmtId="0" fontId="6" fillId="2" borderId="0" xfId="0" applyNumberFormat="1" applyFont="1" applyBorder="1" applyAlignment="1">
      <alignment horizontal="right"/>
    </xf>
    <xf numFmtId="167" fontId="1" fillId="2" borderId="0" xfId="0" applyNumberFormat="1" applyFont="1"/>
    <xf numFmtId="167" fontId="5" fillId="2" borderId="0" xfId="0" applyNumberFormat="1" applyFont="1"/>
    <xf numFmtId="0" fontId="8" fillId="3" borderId="0" xfId="0" applyNumberFormat="1" applyFont="1" applyFill="1"/>
    <xf numFmtId="37" fontId="30" fillId="2" borderId="0" xfId="0" applyNumberFormat="1" applyFont="1"/>
    <xf numFmtId="0" fontId="30" fillId="2" borderId="0" xfId="0" applyNumberFormat="1" applyFont="1"/>
    <xf numFmtId="167" fontId="13" fillId="2" borderId="0" xfId="0" applyNumberFormat="1" applyFont="1"/>
    <xf numFmtId="0" fontId="3" fillId="2" borderId="0" xfId="0" applyNumberFormat="1" applyFont="1" applyAlignment="1">
      <alignment vertical="top"/>
    </xf>
    <xf numFmtId="0" fontId="3" fillId="2" borderId="0" xfId="0" applyNumberFormat="1" applyFont="1"/>
    <xf numFmtId="37" fontId="1" fillId="2" borderId="0" xfId="0" applyNumberFormat="1" applyFont="1"/>
    <xf numFmtId="167" fontId="6" fillId="2" borderId="0" xfId="0" applyNumberFormat="1" applyFont="1"/>
    <xf numFmtId="37" fontId="31" fillId="2" borderId="0" xfId="0" applyNumberFormat="1" applyFont="1"/>
    <xf numFmtId="167" fontId="13" fillId="2" borderId="0" xfId="0" applyNumberFormat="1" applyFont="1" applyAlignment="1">
      <alignment vertical="top"/>
    </xf>
    <xf numFmtId="0" fontId="20" fillId="2" borderId="0" xfId="0" applyNumberFormat="1" applyFont="1" applyBorder="1" applyAlignment="1">
      <alignment horizontal="left"/>
    </xf>
    <xf numFmtId="0" fontId="27" fillId="4" borderId="0" xfId="0" applyNumberFormat="1" applyFont="1" applyFill="1"/>
    <xf numFmtId="0" fontId="15" fillId="4" borderId="0" xfId="0" applyNumberFormat="1" applyFont="1" applyFill="1"/>
    <xf numFmtId="0" fontId="2" fillId="4" borderId="0" xfId="0" applyNumberFormat="1" applyFont="1" applyFill="1" applyAlignment="1">
      <alignment vertical="top"/>
    </xf>
    <xf numFmtId="0" fontId="2" fillId="4" borderId="0" xfId="0" applyNumberFormat="1" applyFont="1" applyFill="1"/>
    <xf numFmtId="37" fontId="4" fillId="4" borderId="0" xfId="0" applyNumberFormat="1" applyFont="1" applyFill="1"/>
    <xf numFmtId="0" fontId="4" fillId="4" borderId="0" xfId="0" applyNumberFormat="1" applyFont="1" applyFill="1"/>
    <xf numFmtId="0" fontId="1" fillId="4" borderId="0" xfId="0" applyNumberFormat="1" applyFont="1" applyFill="1"/>
    <xf numFmtId="0" fontId="5" fillId="4" borderId="0" xfId="0" applyNumberFormat="1" applyFont="1" applyFill="1"/>
    <xf numFmtId="5" fontId="6" fillId="2" borderId="6" xfId="0" applyNumberFormat="1" applyFont="1" applyFill="1" applyBorder="1"/>
    <xf numFmtId="167" fontId="17" fillId="2" borderId="0" xfId="0" applyNumberFormat="1" applyFont="1"/>
    <xf numFmtId="0" fontId="20" fillId="2" borderId="0" xfId="0" applyNumberFormat="1" applyFont="1" applyBorder="1" applyAlignment="1">
      <alignment horizontal="left"/>
    </xf>
    <xf numFmtId="0" fontId="19" fillId="2" borderId="11" xfId="0" applyNumberFormat="1" applyFont="1" applyBorder="1" applyAlignment="1">
      <alignment horizontal="center"/>
    </xf>
    <xf numFmtId="0" fontId="19" fillId="2" borderId="12" xfId="0" applyNumberFormat="1" applyFont="1" applyBorder="1" applyAlignment="1">
      <alignment horizontal="center"/>
    </xf>
    <xf numFmtId="0" fontId="25" fillId="3" borderId="0" xfId="0" applyNumberFormat="1" applyFont="1" applyFill="1" applyAlignment="1">
      <alignment horizontal="left" vertical="top" wrapText="1"/>
    </xf>
    <xf numFmtId="166" fontId="22" fillId="2" borderId="16" xfId="0" applyNumberFormat="1" applyFont="1" applyBorder="1" applyAlignment="1">
      <alignment horizontal="left" vertical="center" wrapText="1"/>
    </xf>
    <xf numFmtId="0" fontId="20" fillId="2" borderId="0" xfId="0" applyNumberFormat="1" applyFont="1" applyBorder="1" applyAlignment="1">
      <alignment horizontal="left"/>
    </xf>
    <xf numFmtId="0" fontId="10" fillId="2" borderId="0" xfId="0" applyNumberFormat="1" applyFont="1" applyBorder="1" applyAlignment="1">
      <alignment horizontal="center" vertical="top"/>
    </xf>
    <xf numFmtId="0" fontId="10" fillId="2" borderId="10" xfId="0" applyNumberFormat="1" applyFont="1" applyBorder="1" applyAlignment="1">
      <alignment horizontal="center" vertical="top"/>
    </xf>
    <xf numFmtId="166" fontId="28" fillId="2" borderId="16" xfId="0" applyNumberFormat="1" applyFont="1" applyBorder="1" applyAlignment="1">
      <alignment horizontal="left" vertical="center" wrapText="1"/>
    </xf>
    <xf numFmtId="0" fontId="29" fillId="0" borderId="22" xfId="0" applyNumberFormat="1" applyFont="1" applyFill="1" applyBorder="1" applyAlignment="1">
      <alignment horizontal="left" vertical="top" wrapText="1"/>
    </xf>
    <xf numFmtId="0" fontId="29" fillId="0" borderId="23" xfId="0" applyNumberFormat="1" applyFont="1" applyFill="1" applyBorder="1" applyAlignment="1">
      <alignment horizontal="left" vertical="top" wrapText="1"/>
    </xf>
    <xf numFmtId="0" fontId="29" fillId="0" borderId="24" xfId="0" applyNumberFormat="1" applyFont="1" applyFill="1" applyBorder="1" applyAlignment="1">
      <alignment horizontal="left" vertical="top" wrapText="1"/>
    </xf>
    <xf numFmtId="167" fontId="17" fillId="2" borderId="0" xfId="0" applyNumberFormat="1" applyFont="1" applyAlignment="1">
      <alignment horizontal="left" vertical="top" wrapText="1"/>
    </xf>
  </cellXfs>
  <cellStyles count="1">
    <cellStyle name="Normal" xfId="0" builtinId="0"/>
  </cellStyles>
  <dxfs count="0"/>
  <tableStyles count="0" defaultTableStyle="TableStyleMedium9" defaultPivotStyle="PivotStyleLight16"/>
  <colors>
    <mruColors>
      <color rgb="FFFF33CC"/>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H24" sqref="H24"/>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25">
      <c r="A1" s="81" t="s">
        <v>51</v>
      </c>
      <c r="B1" s="82"/>
      <c r="C1" s="82"/>
      <c r="D1" s="82"/>
      <c r="E1" s="83" t="s">
        <v>0</v>
      </c>
      <c r="F1" s="82"/>
      <c r="G1" s="82"/>
      <c r="H1" s="82"/>
      <c r="I1" s="82"/>
      <c r="J1" s="82"/>
      <c r="K1" s="82"/>
      <c r="L1" s="174">
        <v>42035</v>
      </c>
      <c r="M1" s="174"/>
      <c r="N1" s="174"/>
      <c r="P1" s="106"/>
      <c r="Q1" s="107"/>
      <c r="R1" s="107"/>
      <c r="S1" s="107"/>
      <c r="T1" s="107"/>
      <c r="U1" s="107"/>
      <c r="V1" s="107"/>
      <c r="W1" s="107"/>
      <c r="X1" s="107"/>
      <c r="Y1" s="107"/>
    </row>
    <row r="2" spans="1:252" ht="24"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81</v>
      </c>
      <c r="Q5" s="107"/>
      <c r="R5" s="107"/>
      <c r="S5" s="107"/>
      <c r="T5" s="107"/>
      <c r="U5" s="107"/>
      <c r="V5" s="107"/>
      <c r="W5" s="107"/>
      <c r="X5" s="107"/>
      <c r="Y5" s="107"/>
    </row>
    <row r="6" spans="1:252" ht="16.149999999999999" customHeight="1" x14ac:dyDescent="0.2">
      <c r="A6" s="26" t="s">
        <v>25</v>
      </c>
      <c r="B6" s="25">
        <f>SUM(D6+F6+H6+J6+L6+N6)</f>
        <v>1307750</v>
      </c>
      <c r="C6" s="24"/>
      <c r="D6" s="95">
        <v>1307750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68</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1650000</v>
      </c>
      <c r="C8" s="26"/>
      <c r="D8" s="23">
        <f>150000+1500000</f>
        <v>1650000</v>
      </c>
      <c r="E8" s="40"/>
      <c r="F8" s="23">
        <v>0</v>
      </c>
      <c r="G8" s="26"/>
      <c r="H8" s="23">
        <v>0</v>
      </c>
      <c r="I8" s="26"/>
      <c r="J8" s="23">
        <v>0</v>
      </c>
      <c r="K8" s="26"/>
      <c r="L8" s="23">
        <v>0</v>
      </c>
      <c r="M8" s="26"/>
      <c r="N8" s="23">
        <v>0</v>
      </c>
      <c r="O8" s="3"/>
      <c r="P8" s="114">
        <v>1307750</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0</v>
      </c>
      <c r="C9" s="26"/>
      <c r="D9" s="23">
        <v>0</v>
      </c>
      <c r="E9" s="40"/>
      <c r="F9" s="23">
        <v>0</v>
      </c>
      <c r="G9" s="26"/>
      <c r="H9" s="23">
        <v>0</v>
      </c>
      <c r="I9" s="26"/>
      <c r="J9" s="23">
        <v>0</v>
      </c>
      <c r="K9" s="26"/>
      <c r="L9" s="23">
        <v>0</v>
      </c>
      <c r="M9" s="26"/>
      <c r="N9" s="23">
        <v>0</v>
      </c>
      <c r="O9" s="3"/>
      <c r="P9" s="115">
        <v>0</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v>600000</v>
      </c>
      <c r="C10" s="26"/>
      <c r="D10" s="23">
        <v>200000</v>
      </c>
      <c r="E10" s="40"/>
      <c r="F10" s="23">
        <v>200000</v>
      </c>
      <c r="G10" s="26"/>
      <c r="H10" s="23">
        <v>200000</v>
      </c>
      <c r="I10" s="26"/>
      <c r="J10" s="23">
        <v>0</v>
      </c>
      <c r="K10" s="26"/>
      <c r="L10" s="23">
        <v>0</v>
      </c>
      <c r="M10" s="26">
        <v>0</v>
      </c>
      <c r="N10" s="23">
        <v>0</v>
      </c>
      <c r="O10" s="3"/>
      <c r="P10" s="115">
        <f>D25</f>
        <v>0</v>
      </c>
      <c r="Q10" s="113"/>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3557750</v>
      </c>
      <c r="C11" s="26"/>
      <c r="D11" s="5">
        <f>SUM(D6:D10)</f>
        <v>3157750</v>
      </c>
      <c r="E11" s="30"/>
      <c r="F11" s="5">
        <f>SUM(F6:F10)</f>
        <v>200000</v>
      </c>
      <c r="G11" s="30"/>
      <c r="H11" s="5">
        <f>SUM(H6:H10)</f>
        <v>200000</v>
      </c>
      <c r="I11" s="30"/>
      <c r="J11" s="5">
        <f>SUM(J6:J10)</f>
        <v>0</v>
      </c>
      <c r="K11" s="30"/>
      <c r="L11" s="5">
        <f>SUM(L6:L10)</f>
        <v>0</v>
      </c>
      <c r="M11" s="26"/>
      <c r="N11" s="5">
        <f>SUM(N6:N10)</f>
        <v>0</v>
      </c>
      <c r="O11" s="3"/>
      <c r="P11" s="116">
        <f>P8-P9-P10</f>
        <v>1307750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33"/>
      <c r="B13" s="10"/>
      <c r="C13" s="26"/>
      <c r="D13" s="10"/>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69" t="s">
        <v>55</v>
      </c>
      <c r="C14" s="26"/>
      <c r="D14" s="15">
        <f>43740000-D20-D26</f>
        <v>31800000</v>
      </c>
      <c r="E14" s="30"/>
      <c r="F14" s="23"/>
      <c r="G14" s="30"/>
      <c r="H14" s="23"/>
      <c r="I14" s="30"/>
      <c r="J14" s="23"/>
      <c r="K14" s="30"/>
      <c r="L14" s="23"/>
      <c r="M14" s="26"/>
      <c r="N14" s="23"/>
      <c r="O14" s="4"/>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
      <c r="A15" s="26"/>
      <c r="B15" s="25"/>
      <c r="C15" s="26"/>
      <c r="D15" s="10"/>
      <c r="E15" s="30"/>
      <c r="F15" s="26"/>
      <c r="G15" s="23"/>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5">
      <c r="A16" s="94" t="s">
        <v>56</v>
      </c>
      <c r="B16" s="26"/>
      <c r="C16" s="26"/>
      <c r="D16" s="40"/>
      <c r="E16" s="26"/>
      <c r="F16" s="26"/>
      <c r="G16" s="27"/>
      <c r="H16" s="26"/>
      <c r="I16" s="26"/>
      <c r="J16" s="26"/>
      <c r="K16" s="26"/>
      <c r="L16" s="26"/>
      <c r="M16" s="26"/>
      <c r="N16" s="26"/>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26</v>
      </c>
      <c r="B17" s="25">
        <f>SUM(D17+F17+H17+J17+L17+N17)</f>
        <v>3630000</v>
      </c>
      <c r="C17" s="24"/>
      <c r="D17" s="23">
        <v>3630000</v>
      </c>
      <c r="E17" s="23"/>
      <c r="F17" s="25">
        <v>0</v>
      </c>
      <c r="G17" s="26"/>
      <c r="H17" s="25">
        <v>0</v>
      </c>
      <c r="I17" s="26"/>
      <c r="J17" s="25">
        <v>0</v>
      </c>
      <c r="K17" s="26"/>
      <c r="L17" s="25">
        <v>0</v>
      </c>
      <c r="M17" s="23"/>
      <c r="N17" s="25">
        <v>0</v>
      </c>
      <c r="O17" s="3"/>
      <c r="P17" s="106"/>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x14ac:dyDescent="0.2">
      <c r="A18" s="26" t="s">
        <v>28</v>
      </c>
      <c r="B18" s="25">
        <f>SUM(D18+F18+H18+J18+L18+N18)</f>
        <v>0</v>
      </c>
      <c r="C18" s="26"/>
      <c r="D18" s="23">
        <v>0</v>
      </c>
      <c r="E18" s="23"/>
      <c r="F18" s="25">
        <v>0</v>
      </c>
      <c r="G18" s="26"/>
      <c r="H18" s="25">
        <v>0</v>
      </c>
      <c r="I18" s="26"/>
      <c r="J18" s="25">
        <v>0</v>
      </c>
      <c r="K18" s="26"/>
      <c r="L18" s="25">
        <v>0</v>
      </c>
      <c r="M18" s="23"/>
      <c r="N18" s="25">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Bot="1" x14ac:dyDescent="0.25">
      <c r="A19" s="33" t="s">
        <v>50</v>
      </c>
      <c r="B19" s="5">
        <f>B17+B18</f>
        <v>3630000</v>
      </c>
      <c r="C19" s="26"/>
      <c r="D19" s="5">
        <f>D17+D18</f>
        <v>3630000</v>
      </c>
      <c r="E19" s="30"/>
      <c r="F19" s="6">
        <f>SUM(F16:F18)</f>
        <v>0</v>
      </c>
      <c r="G19" s="30"/>
      <c r="H19" s="6">
        <f>SUM(H16:H18)</f>
        <v>0</v>
      </c>
      <c r="I19" s="30"/>
      <c r="J19" s="6">
        <f>SUM(J16:J18)</f>
        <v>0</v>
      </c>
      <c r="K19" s="30"/>
      <c r="L19" s="6">
        <f>SUM(L16:L18)</f>
        <v>0</v>
      </c>
      <c r="M19" s="26"/>
      <c r="N19" s="6">
        <f>SUM(N16:N18)</f>
        <v>0</v>
      </c>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thickTop="1" x14ac:dyDescent="0.2">
      <c r="A20" s="33" t="s">
        <v>57</v>
      </c>
      <c r="B20" s="10"/>
      <c r="C20" s="26"/>
      <c r="D20" s="15">
        <v>3630000</v>
      </c>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
      <c r="A21" s="33"/>
      <c r="B21" s="10"/>
      <c r="C21" s="26"/>
      <c r="D21" s="15"/>
      <c r="E21" s="30"/>
      <c r="F21" s="23"/>
      <c r="G21" s="30"/>
      <c r="H21" s="23"/>
      <c r="I21" s="30"/>
      <c r="J21" s="23"/>
      <c r="K21" s="30"/>
      <c r="L21" s="23"/>
      <c r="M21" s="26"/>
      <c r="N21" s="23"/>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5">
      <c r="A22" s="94" t="s">
        <v>58</v>
      </c>
      <c r="B22" s="26"/>
      <c r="C22" s="26"/>
      <c r="D22" s="40"/>
      <c r="E22" s="26"/>
      <c r="F22" s="26"/>
      <c r="G22" s="27"/>
      <c r="H22" s="26"/>
      <c r="I22" s="26"/>
      <c r="J22" s="26"/>
      <c r="K22" s="26"/>
      <c r="L22" s="26"/>
      <c r="M22" s="26"/>
      <c r="N22" s="26"/>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59</v>
      </c>
      <c r="B23" s="25">
        <v>0</v>
      </c>
      <c r="C23" s="24"/>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5.75" x14ac:dyDescent="0.25">
      <c r="A24" s="26" t="s">
        <v>60</v>
      </c>
      <c r="B24" s="25">
        <f>SUM(D24+F24+H24+J24+L24+N24)</f>
        <v>0</v>
      </c>
      <c r="C24" s="26"/>
      <c r="D24" s="23">
        <v>0</v>
      </c>
      <c r="E24" s="23"/>
      <c r="F24" s="25">
        <v>0</v>
      </c>
      <c r="G24" s="26"/>
      <c r="H24" s="25">
        <v>0</v>
      </c>
      <c r="I24" s="26"/>
      <c r="J24" s="25">
        <v>0</v>
      </c>
      <c r="K24" s="26"/>
      <c r="L24" s="25">
        <v>0</v>
      </c>
      <c r="M24" s="23"/>
      <c r="N24" s="25">
        <v>0</v>
      </c>
      <c r="O24" s="3"/>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Bot="1" x14ac:dyDescent="0.3">
      <c r="A25" s="33" t="s">
        <v>50</v>
      </c>
      <c r="B25" s="5">
        <f>B23+B24</f>
        <v>0</v>
      </c>
      <c r="C25" s="26"/>
      <c r="D25" s="5">
        <f>SUM(D23:D24)</f>
        <v>0</v>
      </c>
      <c r="E25" s="30"/>
      <c r="F25" s="6">
        <f>SUM(F22:F24)</f>
        <v>0</v>
      </c>
      <c r="G25" s="30"/>
      <c r="H25" s="6">
        <f>SUM(H22:H24)</f>
        <v>0</v>
      </c>
      <c r="I25" s="30"/>
      <c r="J25" s="6">
        <f>SUM(J22:J24)</f>
        <v>0</v>
      </c>
      <c r="K25" s="30"/>
      <c r="L25" s="6">
        <f>SUM(L22:L24)</f>
        <v>0</v>
      </c>
      <c r="M25" s="26"/>
      <c r="N25" s="6">
        <f>SUM(N22:N24)</f>
        <v>0</v>
      </c>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thickTop="1" x14ac:dyDescent="0.2">
      <c r="A26" s="33" t="s">
        <v>61</v>
      </c>
      <c r="B26" s="10"/>
      <c r="C26" s="26"/>
      <c r="D26" s="15">
        <v>8310000</v>
      </c>
      <c r="E26" s="30"/>
      <c r="F26" s="23"/>
      <c r="G26" s="30"/>
      <c r="H26" s="23"/>
      <c r="I26" s="30"/>
      <c r="J26" s="23"/>
      <c r="K26" s="30"/>
      <c r="L26" s="23"/>
      <c r="M26" s="26"/>
      <c r="N26" s="23"/>
      <c r="O26" s="4"/>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x14ac:dyDescent="0.2">
      <c r="A27" s="26"/>
      <c r="B27" s="25"/>
      <c r="C27" s="26"/>
      <c r="D27" s="10"/>
      <c r="E27" s="30"/>
      <c r="F27" s="26"/>
      <c r="G27" s="23"/>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Bot="1" x14ac:dyDescent="0.25">
      <c r="A28" s="33" t="s">
        <v>63</v>
      </c>
      <c r="B28" s="22">
        <f>B11+B19+B25</f>
        <v>7187750</v>
      </c>
      <c r="C28" s="26"/>
      <c r="D28" s="13">
        <f>SUM(D11+D19+D25)</f>
        <v>6787750</v>
      </c>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ht="15.75" thickTop="1" x14ac:dyDescent="0.2">
      <c r="A29" s="33"/>
      <c r="B29" s="97"/>
      <c r="C29" s="26"/>
      <c r="D29" s="15"/>
      <c r="E29" s="30"/>
      <c r="F29" s="23"/>
      <c r="G29" s="31"/>
      <c r="H29" s="26"/>
      <c r="I29" s="26"/>
      <c r="J29" s="26"/>
      <c r="K29" s="26"/>
      <c r="L29" s="26"/>
      <c r="M29" s="26"/>
      <c r="N29" s="26"/>
      <c r="O29" s="3"/>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33" t="s">
        <v>49</v>
      </c>
      <c r="B30" s="95"/>
      <c r="C30" s="26"/>
      <c r="D30" s="95">
        <v>43740000</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99" t="s">
        <v>66</v>
      </c>
      <c r="B31" s="25"/>
      <c r="C31" s="26"/>
      <c r="D31" s="101">
        <f>D6+D17+D23</f>
        <v>4937750</v>
      </c>
      <c r="E31" s="23"/>
      <c r="F31" s="25"/>
      <c r="G31" s="26"/>
      <c r="H31" s="25"/>
      <c r="I31" s="26"/>
      <c r="J31" s="25"/>
      <c r="K31" s="26"/>
      <c r="L31" s="25"/>
      <c r="M31" s="23"/>
      <c r="N31" s="25"/>
      <c r="O31" s="4"/>
      <c r="P31" s="126" t="s">
        <v>94</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x14ac:dyDescent="0.2">
      <c r="A32" s="33" t="s">
        <v>67</v>
      </c>
      <c r="B32" s="40"/>
      <c r="C32" s="40"/>
      <c r="D32" s="102">
        <f>D31/D30</f>
        <v>0.11288866026520347</v>
      </c>
      <c r="E32" s="23"/>
      <c r="F32" s="25"/>
      <c r="G32" s="26"/>
      <c r="H32" s="25"/>
      <c r="I32" s="26"/>
      <c r="J32" s="25"/>
      <c r="K32" s="26"/>
      <c r="L32" s="25"/>
      <c r="M32" s="23"/>
      <c r="N32" s="25"/>
      <c r="O32" s="3"/>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15.75" thickBot="1" x14ac:dyDescent="0.25">
      <c r="A33" s="33"/>
      <c r="B33" s="40"/>
      <c r="C33" s="40"/>
      <c r="D33" s="100"/>
      <c r="E33" s="26"/>
      <c r="F33" s="26"/>
      <c r="G33" s="27"/>
      <c r="H33" s="26"/>
      <c r="I33" s="26"/>
      <c r="J33" s="26"/>
      <c r="K33" s="26"/>
      <c r="L33" s="26"/>
      <c r="M33" s="26"/>
      <c r="N33" s="26"/>
      <c r="O33" s="78"/>
      <c r="P33" s="106"/>
      <c r="Q33" s="107"/>
      <c r="R33" s="107"/>
      <c r="S33" s="107"/>
      <c r="T33" s="107"/>
      <c r="U33" s="107"/>
      <c r="V33" s="107"/>
      <c r="W33" s="107"/>
      <c r="X33" s="107"/>
      <c r="Y33" s="107"/>
    </row>
    <row r="34" spans="1:252" x14ac:dyDescent="0.2">
      <c r="A34" s="84"/>
      <c r="B34" s="85"/>
      <c r="C34" s="86"/>
      <c r="D34" s="85"/>
      <c r="E34" s="87"/>
      <c r="F34" s="85"/>
      <c r="G34" s="84"/>
      <c r="H34" s="85"/>
      <c r="I34" s="84"/>
      <c r="J34" s="85"/>
      <c r="K34" s="84"/>
      <c r="L34" s="85"/>
      <c r="M34" s="87"/>
      <c r="N34" s="85"/>
      <c r="O34" s="2"/>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5.75" x14ac:dyDescent="0.2">
      <c r="A35" s="80"/>
      <c r="B35" s="177" t="s">
        <v>4</v>
      </c>
      <c r="C35" s="177"/>
      <c r="D35" s="177"/>
      <c r="E35" s="177"/>
      <c r="F35" s="177"/>
      <c r="G35" s="177"/>
      <c r="H35" s="177"/>
      <c r="I35" s="177"/>
      <c r="J35" s="177"/>
      <c r="K35" s="177"/>
      <c r="L35" s="177"/>
      <c r="M35" s="177"/>
      <c r="N35" s="177"/>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ht="18" x14ac:dyDescent="0.25">
      <c r="A36" s="103" t="s">
        <v>5</v>
      </c>
      <c r="B36" s="67" t="s">
        <v>2</v>
      </c>
      <c r="C36" s="34"/>
      <c r="D36" s="20">
        <v>2015</v>
      </c>
      <c r="E36" s="21"/>
      <c r="F36" s="20">
        <v>2016</v>
      </c>
      <c r="G36" s="21"/>
      <c r="H36" s="20">
        <v>2017</v>
      </c>
      <c r="I36" s="104"/>
      <c r="J36" s="20">
        <v>2018</v>
      </c>
      <c r="K36" s="104"/>
      <c r="L36" s="20">
        <v>2019</v>
      </c>
      <c r="M36" s="104"/>
      <c r="N36" s="68">
        <v>2020</v>
      </c>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B37" s="40"/>
      <c r="C37" s="40"/>
      <c r="D37" s="40"/>
      <c r="E37" s="40"/>
      <c r="F37" s="40"/>
      <c r="G37" s="40"/>
      <c r="H37" s="40"/>
      <c r="I37" s="40"/>
      <c r="J37" s="40"/>
      <c r="K37" s="40"/>
      <c r="L37" s="40"/>
      <c r="M37" s="40"/>
      <c r="N37" s="40"/>
      <c r="O37" s="4"/>
      <c r="P37" s="111"/>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26" t="s">
        <v>24</v>
      </c>
      <c r="B38" s="23">
        <f>SUM(D38+F38+H38+J38+L38+N38)</f>
        <v>1276750</v>
      </c>
      <c r="C38" s="26"/>
      <c r="D38" s="23">
        <v>1276750</v>
      </c>
      <c r="E38" s="26"/>
      <c r="F38" s="25"/>
      <c r="G38" s="30"/>
      <c r="H38" s="25"/>
      <c r="I38" s="30"/>
      <c r="J38" s="25"/>
      <c r="K38" s="30"/>
      <c r="L38" s="25"/>
      <c r="M38" s="30"/>
      <c r="N38" s="25"/>
      <c r="O38" s="4"/>
      <c r="P38" s="111" t="s">
        <v>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26" t="s">
        <v>29</v>
      </c>
      <c r="B39" s="23">
        <f>SUM(D39+F39+H39+J39+L39+N39)</f>
        <v>0</v>
      </c>
      <c r="C39" s="26"/>
      <c r="D39" s="23">
        <v>0</v>
      </c>
      <c r="E39" s="26"/>
      <c r="F39" s="25"/>
      <c r="G39" s="30"/>
      <c r="H39" s="25"/>
      <c r="I39" s="30"/>
      <c r="J39" s="25"/>
      <c r="K39" s="30"/>
      <c r="L39" s="25"/>
      <c r="M39" s="30"/>
      <c r="N39" s="25"/>
      <c r="O39" s="4"/>
      <c r="P39" s="111" t="s">
        <v>18</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98" t="s">
        <v>64</v>
      </c>
      <c r="B40" s="95">
        <f>SUM(D40+F40+H40+J40+L40+N40)</f>
        <v>1276750</v>
      </c>
      <c r="C40" s="33"/>
      <c r="D40" s="95">
        <f>D38+D39</f>
        <v>1276750</v>
      </c>
      <c r="E40" s="26"/>
      <c r="F40" s="25"/>
      <c r="G40" s="30"/>
      <c r="H40" s="25"/>
      <c r="I40" s="30"/>
      <c r="J40" s="25"/>
      <c r="K40" s="30"/>
      <c r="L40" s="25"/>
      <c r="M40" s="30"/>
      <c r="N40" s="25"/>
      <c r="O40" s="3"/>
      <c r="P40" s="111" t="s">
        <v>62</v>
      </c>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98"/>
      <c r="B41" s="23"/>
      <c r="C41" s="26"/>
      <c r="D41" s="23"/>
      <c r="E41" s="26"/>
      <c r="F41" s="25"/>
      <c r="G41" s="30"/>
      <c r="H41" s="25"/>
      <c r="I41" s="30"/>
      <c r="J41" s="25"/>
      <c r="K41" s="30"/>
      <c r="L41" s="25"/>
      <c r="M41" s="30"/>
      <c r="N41" s="25"/>
      <c r="O41" s="3"/>
      <c r="P41" s="111"/>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33" t="s">
        <v>30</v>
      </c>
      <c r="B42" s="23"/>
      <c r="C42" s="26"/>
      <c r="D42" s="23"/>
      <c r="E42" s="26"/>
      <c r="F42" s="25"/>
      <c r="G42" s="26"/>
      <c r="H42" s="25"/>
      <c r="I42" s="26"/>
      <c r="J42" s="25"/>
      <c r="K42" s="26"/>
      <c r="L42" s="25"/>
      <c r="M42" s="23"/>
      <c r="N42" s="25"/>
      <c r="O42" s="3"/>
      <c r="P42" s="111" t="s">
        <v>88</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31</v>
      </c>
      <c r="B43" s="23">
        <f>SUM(D43+F43+H43+J43+L43+N43)</f>
        <v>5661000</v>
      </c>
      <c r="C43" s="24"/>
      <c r="D43" s="23">
        <v>4261000</v>
      </c>
      <c r="E43" s="24"/>
      <c r="F43" s="23">
        <v>1200000</v>
      </c>
      <c r="G43" s="24"/>
      <c r="H43" s="23">
        <v>200000</v>
      </c>
      <c r="I43" s="24"/>
      <c r="J43" s="25">
        <v>0</v>
      </c>
      <c r="K43" s="24"/>
      <c r="L43" s="25">
        <v>0</v>
      </c>
      <c r="M43" s="24"/>
      <c r="N43" s="25">
        <v>0</v>
      </c>
      <c r="O43" s="3"/>
      <c r="P43" s="111" t="s">
        <v>86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26" t="s">
        <v>72</v>
      </c>
      <c r="B44" s="23">
        <f>SUM(D44+F44+H44+J44+L44+N44)</f>
        <v>3000000</v>
      </c>
      <c r="C44" s="23"/>
      <c r="D44" s="23">
        <v>3000000</v>
      </c>
      <c r="E44" s="24"/>
      <c r="F44" s="23">
        <v>0</v>
      </c>
      <c r="G44" s="24"/>
      <c r="H44" s="25">
        <v>0</v>
      </c>
      <c r="I44" s="24"/>
      <c r="J44" s="25">
        <v>0</v>
      </c>
      <c r="K44" s="24"/>
      <c r="L44" s="23">
        <v>0</v>
      </c>
      <c r="M44" s="26"/>
      <c r="N44" s="23">
        <v>0</v>
      </c>
      <c r="O44" s="3"/>
      <c r="P44" s="122"/>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73</v>
      </c>
      <c r="B45" s="23">
        <f>SUM(D45+F45+H45+J45+L45+N45)</f>
        <v>2250000</v>
      </c>
      <c r="C45" s="23"/>
      <c r="D45" s="23">
        <v>1250000</v>
      </c>
      <c r="E45" s="24"/>
      <c r="F45" s="23">
        <v>1000000</v>
      </c>
      <c r="G45" s="24"/>
      <c r="H45" s="25">
        <v>0</v>
      </c>
      <c r="I45" s="24"/>
      <c r="J45" s="25">
        <v>0</v>
      </c>
      <c r="K45" s="24"/>
      <c r="L45" s="23">
        <v>0</v>
      </c>
      <c r="M45" s="26"/>
      <c r="N45" s="23">
        <v>0</v>
      </c>
      <c r="O45" s="3"/>
      <c r="P45" s="122"/>
      <c r="Q45" s="122"/>
      <c r="R45" s="107"/>
      <c r="S45" s="107"/>
      <c r="T45" s="107"/>
      <c r="U45" s="107"/>
      <c r="V45" s="107"/>
      <c r="W45" s="107"/>
      <c r="X45" s="107"/>
      <c r="Y45" s="107"/>
    </row>
    <row r="46" spans="1:252" x14ac:dyDescent="0.2">
      <c r="A46" s="33" t="s">
        <v>65</v>
      </c>
      <c r="B46" s="95">
        <f>SUM(B43:B45)</f>
        <v>10911000</v>
      </c>
      <c r="C46" s="24"/>
      <c r="D46" s="23">
        <f>SUM(D43:D45)</f>
        <v>8511000</v>
      </c>
      <c r="E46" s="26"/>
      <c r="F46" s="23">
        <f>SUM(F43:F45)</f>
        <v>2200000</v>
      </c>
      <c r="G46" s="27"/>
      <c r="H46" s="23">
        <f>SUM(H43:H45)</f>
        <v>200000</v>
      </c>
      <c r="I46" s="26"/>
      <c r="J46" s="23">
        <f>SUM(J43:J45)</f>
        <v>0</v>
      </c>
      <c r="K46" s="26"/>
      <c r="L46" s="23">
        <f>SUM(L43:L45)</f>
        <v>0</v>
      </c>
      <c r="M46" s="26"/>
      <c r="N46" s="23">
        <f>SUM(N43:N45)</f>
        <v>0</v>
      </c>
      <c r="O46" s="3"/>
      <c r="P46" s="122"/>
      <c r="Q46" s="122"/>
      <c r="R46" s="107"/>
      <c r="S46" s="107"/>
      <c r="T46" s="107"/>
      <c r="U46" s="107"/>
      <c r="V46" s="107"/>
      <c r="W46" s="107"/>
      <c r="X46" s="107"/>
      <c r="Y46" s="107"/>
    </row>
    <row r="47" spans="1:252" x14ac:dyDescent="0.2">
      <c r="A47" s="26" t="s">
        <v>74</v>
      </c>
      <c r="B47" s="23">
        <f>SUM(D47+F47+H47+J47+L47+N47)</f>
        <v>1500000</v>
      </c>
      <c r="C47" s="26"/>
      <c r="D47" s="23">
        <v>750000</v>
      </c>
      <c r="E47" s="26"/>
      <c r="F47" s="23">
        <v>750000</v>
      </c>
      <c r="G47" s="26"/>
      <c r="H47" s="23">
        <v>0</v>
      </c>
      <c r="I47" s="26"/>
      <c r="J47" s="23">
        <v>0</v>
      </c>
      <c r="K47" s="26"/>
      <c r="L47" s="23">
        <v>0</v>
      </c>
      <c r="M47" s="26"/>
      <c r="N47" s="23">
        <v>0</v>
      </c>
      <c r="O47" s="1"/>
      <c r="P47" s="111" t="s">
        <v>91</v>
      </c>
      <c r="Q47" s="122"/>
      <c r="R47" s="107"/>
      <c r="S47" s="107"/>
      <c r="T47" s="107"/>
      <c r="U47" s="107"/>
      <c r="V47" s="107"/>
      <c r="W47" s="107"/>
      <c r="X47" s="107"/>
      <c r="Y47" s="107"/>
    </row>
    <row r="48" spans="1:252" ht="15.75" thickBot="1" x14ac:dyDescent="0.25">
      <c r="A48" s="33" t="s">
        <v>35</v>
      </c>
      <c r="B48" s="11">
        <f>SUM(B40+B46+B47)</f>
        <v>13687750</v>
      </c>
      <c r="C48" s="26"/>
      <c r="D48" s="11">
        <f>SUM(D40+D46+D47)</f>
        <v>10537750</v>
      </c>
      <c r="E48" s="30"/>
      <c r="F48" s="11">
        <f>SUM(F46+F47)</f>
        <v>2950000</v>
      </c>
      <c r="G48" s="30"/>
      <c r="H48" s="11">
        <f>SUM(H46+H47)</f>
        <v>200000</v>
      </c>
      <c r="I48" s="30"/>
      <c r="J48" s="11">
        <f>SUM(J46+J47)</f>
        <v>0</v>
      </c>
      <c r="K48" s="30"/>
      <c r="L48" s="11">
        <f>SUM(L46+L47)</f>
        <v>0</v>
      </c>
      <c r="M48" s="26"/>
      <c r="N48" s="11">
        <f>SUM(N46+N47)</f>
        <v>0</v>
      </c>
      <c r="O48" s="1"/>
      <c r="P48" s="122"/>
      <c r="Q48" s="107"/>
      <c r="R48" s="107"/>
      <c r="S48" s="107"/>
      <c r="T48" s="107"/>
      <c r="U48" s="107"/>
      <c r="V48" s="107"/>
      <c r="W48" s="107"/>
      <c r="X48" s="107"/>
      <c r="Y48" s="107"/>
    </row>
    <row r="49" spans="1:25" ht="15.75" thickTop="1" x14ac:dyDescent="0.2">
      <c r="A49" s="26"/>
      <c r="B49" s="26"/>
      <c r="C49" s="26"/>
      <c r="D49" s="35"/>
      <c r="E49" s="30"/>
      <c r="F49" s="10"/>
      <c r="G49" s="30"/>
      <c r="H49" s="10"/>
      <c r="I49" s="30"/>
      <c r="J49" s="10"/>
      <c r="K49" s="30"/>
      <c r="L49" s="10"/>
      <c r="M49" s="26"/>
      <c r="N49" s="10"/>
      <c r="O49" s="7"/>
      <c r="P49" s="122"/>
      <c r="Q49" s="107"/>
      <c r="R49" s="107"/>
      <c r="S49" s="107"/>
      <c r="T49" s="107"/>
      <c r="U49" s="107"/>
      <c r="V49" s="107"/>
      <c r="W49" s="107"/>
      <c r="X49" s="107"/>
      <c r="Y49" s="107"/>
    </row>
    <row r="50" spans="1:25" ht="15.75" thickBot="1" x14ac:dyDescent="0.25">
      <c r="A50" s="33" t="s">
        <v>46</v>
      </c>
      <c r="B50" s="26"/>
      <c r="C50" s="26"/>
      <c r="D50" s="96">
        <v>43740000</v>
      </c>
      <c r="E50" s="30"/>
      <c r="F50" s="10"/>
      <c r="G50" s="30"/>
      <c r="H50" s="10"/>
      <c r="I50" s="30"/>
      <c r="J50" s="10"/>
      <c r="K50" s="30"/>
      <c r="L50" s="10"/>
      <c r="M50" s="26"/>
      <c r="N50" s="10"/>
      <c r="O50" s="7"/>
      <c r="P50" s="106"/>
      <c r="Q50" s="107"/>
      <c r="R50" s="107"/>
      <c r="S50" s="107"/>
      <c r="T50" s="107"/>
      <c r="U50" s="107"/>
      <c r="V50" s="107"/>
      <c r="W50" s="107"/>
      <c r="X50" s="107"/>
      <c r="Y50" s="107"/>
    </row>
    <row r="51" spans="1:25" ht="15.75" thickTop="1" x14ac:dyDescent="0.2">
      <c r="A51" s="26"/>
      <c r="B51" s="26"/>
      <c r="C51" s="26"/>
      <c r="D51"/>
      <c r="E51" s="30"/>
      <c r="F51" s="10"/>
      <c r="G51" s="30"/>
      <c r="H51" s="10"/>
      <c r="I51" s="30"/>
      <c r="J51" s="10"/>
      <c r="K51" s="30"/>
      <c r="L51" s="10"/>
      <c r="M51" s="26"/>
      <c r="N51" s="10"/>
      <c r="O51" s="7"/>
      <c r="P51" s="106"/>
      <c r="Q51" s="107"/>
      <c r="R51" s="107"/>
      <c r="S51" s="107"/>
      <c r="T51" s="107"/>
      <c r="U51" s="107"/>
      <c r="V51" s="107"/>
      <c r="W51" s="107"/>
      <c r="X51" s="107"/>
      <c r="Y51" s="107"/>
    </row>
    <row r="52" spans="1:25" ht="15.75" thickBot="1" x14ac:dyDescent="0.25">
      <c r="A52" s="69" t="s">
        <v>36</v>
      </c>
      <c r="B52" s="26"/>
      <c r="C52" s="26"/>
      <c r="D52" s="14">
        <f>D48/D50</f>
        <v>0.24091792409693644</v>
      </c>
      <c r="E52" s="40"/>
      <c r="F52" s="26"/>
      <c r="G52" s="26"/>
      <c r="H52" s="26"/>
      <c r="I52" s="26"/>
      <c r="J52" s="26"/>
      <c r="K52" s="26"/>
      <c r="L52" s="26"/>
      <c r="M52" s="26"/>
      <c r="N52" s="26"/>
      <c r="O52" s="7"/>
      <c r="P52" s="111" t="s">
        <v>22</v>
      </c>
      <c r="Q52" s="107"/>
      <c r="R52" s="107"/>
      <c r="S52" s="107"/>
      <c r="T52" s="107"/>
      <c r="U52" s="107"/>
      <c r="V52" s="107"/>
      <c r="W52" s="107"/>
      <c r="X52" s="107"/>
      <c r="Y52" s="107"/>
    </row>
    <row r="53" spans="1:25" ht="16.5" thickTop="1" thickBot="1" x14ac:dyDescent="0.25">
      <c r="A53" s="40"/>
      <c r="B53" s="40"/>
      <c r="C53" s="40"/>
      <c r="D53" s="40"/>
      <c r="E53" s="40"/>
      <c r="F53" s="36"/>
      <c r="G53" s="37"/>
      <c r="H53" s="37"/>
      <c r="I53" s="37"/>
      <c r="J53" s="37"/>
      <c r="K53" s="37"/>
      <c r="L53" s="37"/>
      <c r="M53" s="37"/>
      <c r="N53" s="37"/>
      <c r="O53" s="7"/>
      <c r="P53" s="122"/>
      <c r="Q53" s="107"/>
      <c r="R53" s="122"/>
      <c r="S53" s="107"/>
      <c r="T53" s="107"/>
      <c r="U53" s="107"/>
      <c r="V53" s="107"/>
      <c r="W53" s="107"/>
      <c r="X53" s="107"/>
      <c r="Y53" s="107"/>
    </row>
    <row r="54" spans="1:25" ht="15.75" thickTop="1" x14ac:dyDescent="0.2">
      <c r="A54" s="88"/>
      <c r="B54" s="89"/>
      <c r="C54" s="89"/>
      <c r="D54" s="90"/>
      <c r="E54" s="91"/>
      <c r="F54" s="171" t="s">
        <v>42</v>
      </c>
      <c r="G54" s="172"/>
      <c r="H54" s="172"/>
      <c r="I54" s="172"/>
      <c r="J54" s="172"/>
      <c r="K54" s="172"/>
      <c r="L54" s="172"/>
      <c r="M54" s="172"/>
      <c r="N54" s="172"/>
      <c r="O54" s="7"/>
      <c r="P54" s="107"/>
      <c r="Q54" s="107"/>
      <c r="R54" s="122"/>
      <c r="S54" s="107"/>
      <c r="T54" s="107"/>
      <c r="U54" s="107"/>
      <c r="V54" s="107"/>
      <c r="W54" s="107"/>
      <c r="X54" s="107"/>
      <c r="Y54" s="107"/>
    </row>
    <row r="55" spans="1:25" x14ac:dyDescent="0.2">
      <c r="A55" s="62" t="s">
        <v>32</v>
      </c>
      <c r="B55" s="47"/>
      <c r="C55" s="49"/>
      <c r="D55" s="47"/>
      <c r="E55" s="50"/>
      <c r="F55" s="29" t="s">
        <v>40</v>
      </c>
      <c r="G55" s="26"/>
      <c r="H55" s="26"/>
      <c r="I55" s="26"/>
      <c r="J55" s="26"/>
      <c r="K55" s="26"/>
      <c r="L55" s="26"/>
      <c r="M55" s="26"/>
      <c r="N55" s="26"/>
      <c r="P55" s="106"/>
      <c r="Q55" s="107"/>
      <c r="R55" s="122"/>
      <c r="S55" s="107"/>
      <c r="T55" s="107"/>
      <c r="U55" s="107"/>
      <c r="V55" s="107"/>
      <c r="W55" s="107"/>
      <c r="X55" s="107"/>
      <c r="Y55" s="107"/>
    </row>
    <row r="56" spans="1:25" ht="15.75" thickBot="1" x14ac:dyDescent="0.25">
      <c r="A56" s="47" t="s">
        <v>33</v>
      </c>
      <c r="B56" s="42">
        <f>B43</f>
        <v>5661000</v>
      </c>
      <c r="C56" s="49"/>
      <c r="D56" s="43" t="s">
        <v>43</v>
      </c>
      <c r="E56" s="50"/>
      <c r="F56" s="28" t="s">
        <v>19</v>
      </c>
      <c r="G56" s="26"/>
      <c r="H56" s="26"/>
      <c r="I56" s="26"/>
      <c r="J56" s="26"/>
      <c r="K56" s="26"/>
      <c r="L56" s="26"/>
      <c r="M56" s="26"/>
      <c r="N56" s="26"/>
      <c r="P56" s="106"/>
      <c r="Q56" s="107"/>
      <c r="R56" s="122"/>
      <c r="S56" s="107"/>
      <c r="T56" s="107"/>
      <c r="U56" s="107"/>
      <c r="V56" s="107"/>
      <c r="W56" s="107"/>
      <c r="X56" s="107"/>
      <c r="Y56" s="107"/>
    </row>
    <row r="57" spans="1:25" ht="15.75" thickTop="1" x14ac:dyDescent="0.2">
      <c r="A57" s="47" t="s">
        <v>7</v>
      </c>
      <c r="B57" s="51"/>
      <c r="C57" s="52"/>
      <c r="D57" s="53">
        <f>B56/36319667</f>
        <v>0.15586596650239112</v>
      </c>
      <c r="E57" s="54"/>
      <c r="F57" s="28" t="s">
        <v>20</v>
      </c>
      <c r="G57" s="26"/>
      <c r="H57" s="26"/>
      <c r="I57" s="26"/>
      <c r="J57" s="26"/>
      <c r="K57" s="26"/>
      <c r="L57" s="26"/>
      <c r="M57" s="26"/>
      <c r="N57" s="26"/>
      <c r="P57" s="106"/>
      <c r="Q57" s="107"/>
      <c r="R57" s="122"/>
      <c r="S57" s="107"/>
      <c r="T57" s="107"/>
      <c r="U57" s="107"/>
      <c r="V57" s="107"/>
      <c r="W57" s="107"/>
      <c r="X57" s="107"/>
      <c r="Y57" s="107"/>
    </row>
    <row r="58" spans="1:25" x14ac:dyDescent="0.2">
      <c r="A58" s="47" t="s">
        <v>34</v>
      </c>
      <c r="B58" s="52"/>
      <c r="C58" s="52"/>
      <c r="D58" s="53">
        <f>(+B56+B47)/36319667</f>
        <v>0.19716590463233047</v>
      </c>
      <c r="E58" s="55"/>
      <c r="F58" s="28" t="s">
        <v>48</v>
      </c>
      <c r="G58" s="26"/>
      <c r="H58" s="26"/>
      <c r="I58" s="26"/>
      <c r="J58" s="26"/>
      <c r="K58" s="26"/>
      <c r="L58" s="26"/>
      <c r="M58" s="26"/>
      <c r="N58" s="26"/>
      <c r="P58" s="106"/>
      <c r="Q58" s="107"/>
      <c r="R58" s="122"/>
      <c r="S58" s="107"/>
      <c r="T58" s="107"/>
      <c r="U58" s="107"/>
      <c r="V58" s="107"/>
      <c r="W58" s="107"/>
      <c r="X58" s="107"/>
      <c r="Y58" s="107"/>
    </row>
    <row r="59" spans="1:25" x14ac:dyDescent="0.2">
      <c r="A59" s="62" t="s">
        <v>45</v>
      </c>
      <c r="B59" s="47"/>
      <c r="C59" s="47"/>
      <c r="D59" s="56">
        <v>0.5</v>
      </c>
      <c r="E59" s="55"/>
      <c r="F59" s="29" t="s">
        <v>41</v>
      </c>
      <c r="G59" s="26"/>
      <c r="H59" s="26"/>
      <c r="I59" s="26"/>
      <c r="J59" s="26"/>
      <c r="K59" s="26"/>
      <c r="L59" s="26"/>
      <c r="M59" s="26"/>
      <c r="N59" s="26"/>
      <c r="P59" s="106"/>
      <c r="Q59" s="107"/>
      <c r="R59" s="122"/>
      <c r="S59" s="107"/>
      <c r="T59" s="107"/>
      <c r="U59" s="107"/>
      <c r="V59" s="107"/>
      <c r="W59" s="107"/>
      <c r="X59" s="107"/>
      <c r="Y59" s="107"/>
    </row>
    <row r="60" spans="1:25" x14ac:dyDescent="0.2">
      <c r="A60" s="62"/>
      <c r="B60" s="47"/>
      <c r="C60" s="47"/>
      <c r="D60" s="53"/>
      <c r="E60" s="55"/>
      <c r="F60" s="28" t="s">
        <v>53</v>
      </c>
      <c r="G60" s="26"/>
      <c r="H60" s="26"/>
      <c r="I60" s="26"/>
      <c r="J60" s="26"/>
      <c r="K60" s="26"/>
      <c r="L60" s="26"/>
      <c r="M60" s="26"/>
      <c r="N60" s="26"/>
      <c r="P60" s="111" t="s">
        <v>78</v>
      </c>
      <c r="Q60" s="107"/>
      <c r="R60" s="122"/>
      <c r="S60" s="107"/>
      <c r="T60" s="107"/>
      <c r="U60" s="107"/>
      <c r="V60" s="107"/>
      <c r="W60" s="107"/>
      <c r="X60" s="107"/>
      <c r="Y60" s="107"/>
    </row>
    <row r="61" spans="1:25" x14ac:dyDescent="0.2">
      <c r="A61" s="47"/>
      <c r="B61" s="47"/>
      <c r="C61" s="47"/>
      <c r="D61" s="52"/>
      <c r="E61" s="55"/>
      <c r="F61" s="29" t="s">
        <v>8</v>
      </c>
      <c r="G61" s="26"/>
      <c r="H61" s="26"/>
      <c r="I61" s="26"/>
      <c r="J61" s="26"/>
      <c r="K61" s="26"/>
      <c r="L61" s="26"/>
      <c r="M61" s="26"/>
      <c r="N61" s="26"/>
      <c r="P61" s="125" t="s">
        <v>52</v>
      </c>
      <c r="Q61" s="107"/>
      <c r="R61" s="122"/>
      <c r="S61" s="107"/>
      <c r="T61" s="107"/>
      <c r="U61" s="107"/>
      <c r="V61" s="107"/>
      <c r="W61" s="107"/>
      <c r="X61" s="107"/>
      <c r="Y61" s="107"/>
    </row>
    <row r="62" spans="1:25" ht="15.75" x14ac:dyDescent="0.25">
      <c r="A62" s="70" t="s">
        <v>10</v>
      </c>
      <c r="B62" s="57"/>
      <c r="C62" s="57"/>
      <c r="D62" s="58"/>
      <c r="E62" s="59"/>
      <c r="F62" s="28" t="s">
        <v>9</v>
      </c>
      <c r="G62" s="26"/>
      <c r="H62" s="26"/>
      <c r="I62" s="26"/>
      <c r="J62" s="26"/>
      <c r="K62" s="26"/>
      <c r="L62" s="26"/>
      <c r="M62" s="26"/>
      <c r="N62" s="26"/>
      <c r="P62" s="111" t="s">
        <v>87</v>
      </c>
      <c r="Q62" s="107"/>
      <c r="R62" s="107"/>
      <c r="S62" s="107"/>
      <c r="T62" s="107"/>
      <c r="U62" s="107"/>
      <c r="V62" s="107"/>
      <c r="W62" s="107"/>
      <c r="X62" s="107"/>
      <c r="Y62" s="107"/>
    </row>
    <row r="63" spans="1:25" x14ac:dyDescent="0.2">
      <c r="A63" s="62" t="s">
        <v>12</v>
      </c>
      <c r="B63" s="52"/>
      <c r="C63" s="52"/>
      <c r="D63" s="60"/>
      <c r="E63" s="61"/>
      <c r="F63" s="28" t="s">
        <v>11</v>
      </c>
      <c r="G63" s="26"/>
      <c r="H63" s="26"/>
      <c r="I63" s="26"/>
      <c r="J63" s="26"/>
      <c r="K63" s="26"/>
      <c r="L63" s="26"/>
      <c r="M63" s="26"/>
      <c r="N63" s="26"/>
      <c r="P63" s="106"/>
      <c r="Q63" s="107"/>
      <c r="R63" s="107"/>
      <c r="S63" s="107"/>
      <c r="T63" s="107"/>
      <c r="U63" s="107"/>
      <c r="V63" s="107"/>
      <c r="W63" s="107"/>
      <c r="X63" s="107"/>
      <c r="Y63" s="107"/>
    </row>
    <row r="64" spans="1:25" x14ac:dyDescent="0.2">
      <c r="A64" s="47" t="s">
        <v>37</v>
      </c>
      <c r="B64" s="47"/>
      <c r="C64" s="62"/>
      <c r="D64" s="63">
        <v>6.7299999999999999E-2</v>
      </c>
      <c r="E64" s="48"/>
      <c r="F64" s="28" t="s">
        <v>13</v>
      </c>
      <c r="G64" s="26"/>
      <c r="H64" s="26"/>
      <c r="I64" s="26"/>
      <c r="J64" s="26"/>
      <c r="K64" s="26"/>
      <c r="L64" s="26"/>
      <c r="M64" s="26"/>
      <c r="N64" s="26"/>
      <c r="P64" s="123" t="s">
        <v>89</v>
      </c>
      <c r="Q64" s="107"/>
      <c r="R64" s="107"/>
      <c r="S64" s="107"/>
      <c r="T64" s="107"/>
      <c r="U64" s="107"/>
      <c r="V64" s="107"/>
      <c r="W64" s="107"/>
      <c r="X64" s="107"/>
      <c r="Y64" s="107"/>
    </row>
    <row r="65" spans="1:25" x14ac:dyDescent="0.2">
      <c r="A65" s="47" t="s">
        <v>38</v>
      </c>
      <c r="B65" s="47"/>
      <c r="C65" s="62"/>
      <c r="D65" s="63">
        <v>3.5200000000000002E-2</v>
      </c>
      <c r="E65" s="48"/>
      <c r="F65" s="28" t="s">
        <v>14</v>
      </c>
      <c r="G65" s="26"/>
      <c r="H65" s="26"/>
      <c r="I65" s="26"/>
      <c r="J65" s="26"/>
      <c r="K65" s="26"/>
      <c r="L65" s="26"/>
      <c r="M65" s="26"/>
      <c r="N65" s="26"/>
      <c r="P65" s="111" t="s">
        <v>90</v>
      </c>
      <c r="Q65" s="107"/>
      <c r="R65" s="107"/>
      <c r="S65" s="107"/>
      <c r="T65" s="107"/>
      <c r="U65" s="107"/>
      <c r="V65" s="107"/>
      <c r="W65" s="107"/>
      <c r="X65" s="107"/>
      <c r="Y65" s="107"/>
    </row>
    <row r="66" spans="1:25" ht="15.75" thickBot="1" x14ac:dyDescent="0.25">
      <c r="A66" s="62" t="s">
        <v>39</v>
      </c>
      <c r="B66" s="47"/>
      <c r="C66" s="47"/>
      <c r="D66" s="44">
        <f>SUM(D64:D65)</f>
        <v>0.10250000000000001</v>
      </c>
      <c r="E66" s="48"/>
      <c r="F66" s="28" t="s">
        <v>15</v>
      </c>
      <c r="G66" s="26"/>
      <c r="H66" s="26"/>
      <c r="I66" s="26"/>
      <c r="J66" s="26"/>
      <c r="K66" s="26"/>
      <c r="L66" s="26"/>
      <c r="M66" s="26"/>
      <c r="N66" s="26"/>
      <c r="P66" s="123" t="s">
        <v>37</v>
      </c>
      <c r="Q66" s="107"/>
      <c r="R66" s="107"/>
      <c r="S66" s="107"/>
      <c r="T66" s="107"/>
      <c r="U66" s="107"/>
      <c r="V66" s="107"/>
      <c r="W66" s="107"/>
      <c r="X66" s="107"/>
      <c r="Y66" s="107"/>
    </row>
    <row r="67" spans="1:25" ht="15.75" thickTop="1" x14ac:dyDescent="0.2">
      <c r="A67" s="47"/>
      <c r="B67" s="47"/>
      <c r="C67" s="47"/>
      <c r="D67" s="45"/>
      <c r="E67" s="48"/>
      <c r="F67" s="28" t="s">
        <v>16</v>
      </c>
      <c r="G67" s="26"/>
      <c r="H67" s="26"/>
      <c r="I67" s="26"/>
      <c r="J67" s="23"/>
      <c r="K67" s="26"/>
      <c r="L67" s="26"/>
      <c r="M67" s="26"/>
      <c r="N67" s="26"/>
      <c r="P67" s="123" t="s">
        <v>38</v>
      </c>
      <c r="Q67" s="107"/>
      <c r="R67" s="107"/>
      <c r="S67" s="107"/>
      <c r="T67" s="107"/>
      <c r="U67" s="107"/>
      <c r="V67" s="107"/>
      <c r="W67" s="107"/>
      <c r="X67" s="107"/>
      <c r="Y67" s="107"/>
    </row>
    <row r="68" spans="1:25" ht="15.75" thickBot="1" x14ac:dyDescent="0.25">
      <c r="A68" s="62" t="s">
        <v>75</v>
      </c>
      <c r="B68" s="47"/>
      <c r="C68" s="49"/>
      <c r="D68" s="46">
        <v>4.3999999999999997E-2</v>
      </c>
      <c r="E68" s="48"/>
      <c r="F68" s="28" t="s">
        <v>17</v>
      </c>
      <c r="G68" s="26"/>
      <c r="H68" s="26"/>
      <c r="I68" s="26"/>
      <c r="J68" s="64"/>
      <c r="K68" s="26"/>
      <c r="L68" s="26"/>
      <c r="M68" s="26"/>
      <c r="N68" s="26"/>
      <c r="P68" s="106"/>
      <c r="Q68" s="107"/>
      <c r="R68" s="107"/>
      <c r="S68" s="107"/>
      <c r="T68" s="107"/>
      <c r="U68" s="107"/>
      <c r="V68" s="107"/>
      <c r="W68" s="107"/>
      <c r="X68" s="107"/>
      <c r="Y68" s="107"/>
    </row>
    <row r="69" spans="1:25" ht="15.75" thickTop="1" x14ac:dyDescent="0.2">
      <c r="A69" s="57"/>
      <c r="B69" s="71"/>
      <c r="C69" s="72"/>
      <c r="D69" s="73"/>
      <c r="E69" s="48"/>
      <c r="F69" s="28" t="s">
        <v>21</v>
      </c>
      <c r="G69" s="26"/>
      <c r="H69" s="26"/>
      <c r="I69" s="26"/>
      <c r="J69" s="64"/>
      <c r="K69" s="26"/>
      <c r="L69" s="26"/>
      <c r="M69" s="26"/>
      <c r="N69" s="26"/>
      <c r="P69" s="106"/>
      <c r="Q69" s="107"/>
      <c r="R69" s="107"/>
      <c r="S69" s="107"/>
      <c r="T69" s="107"/>
      <c r="U69" s="107"/>
      <c r="V69" s="107"/>
      <c r="W69" s="107"/>
      <c r="X69" s="107"/>
      <c r="Y69" s="107"/>
    </row>
    <row r="70" spans="1:25" ht="15.75" thickBot="1" x14ac:dyDescent="0.25">
      <c r="A70" s="92"/>
      <c r="B70" s="92"/>
      <c r="C70" s="92"/>
      <c r="D70" s="92"/>
      <c r="E70" s="38"/>
      <c r="F70" s="65"/>
      <c r="G70" s="32"/>
      <c r="H70" s="32"/>
      <c r="I70" s="32"/>
      <c r="J70" s="66"/>
      <c r="K70" s="32"/>
      <c r="L70" s="32"/>
      <c r="M70" s="32"/>
      <c r="N70" s="32"/>
      <c r="P70" s="106"/>
      <c r="Q70" s="107"/>
      <c r="R70" s="107"/>
      <c r="S70" s="107"/>
      <c r="T70" s="107"/>
      <c r="U70" s="107"/>
      <c r="V70" s="107"/>
      <c r="W70" s="107"/>
      <c r="X70" s="107"/>
      <c r="Y70" s="107"/>
    </row>
    <row r="71" spans="1:25" ht="15.75" thickTop="1" x14ac:dyDescent="0.2">
      <c r="A71" s="9"/>
      <c r="B71" s="9"/>
      <c r="C71" s="9"/>
      <c r="D71" s="9"/>
      <c r="E71" s="4"/>
      <c r="F71" s="7"/>
      <c r="G71" s="7"/>
      <c r="H71" s="7"/>
      <c r="I71" s="7"/>
      <c r="J71" s="7"/>
      <c r="K71" s="7"/>
      <c r="L71" s="7"/>
      <c r="M71" s="7"/>
      <c r="N71" s="7"/>
      <c r="P71" s="106"/>
      <c r="Q71" s="107"/>
      <c r="R71" s="107"/>
      <c r="S71" s="107"/>
      <c r="T71" s="107"/>
      <c r="U71" s="107"/>
      <c r="V71" s="107"/>
      <c r="W71" s="107"/>
      <c r="X71" s="107"/>
      <c r="Y71" s="107"/>
    </row>
    <row r="72" spans="1:25" x14ac:dyDescent="0.2">
      <c r="E72" s="8"/>
      <c r="G72" s="7"/>
      <c r="H72" s="7"/>
      <c r="I72" s="7"/>
      <c r="J72" s="7"/>
      <c r="K72" s="7"/>
      <c r="L72" s="7"/>
      <c r="M72" s="7"/>
      <c r="N72" s="1"/>
      <c r="P72" s="106"/>
      <c r="Q72" s="107"/>
      <c r="R72" s="107"/>
      <c r="S72" s="107"/>
      <c r="T72" s="107"/>
      <c r="U72" s="107"/>
      <c r="V72" s="107"/>
      <c r="W72" s="107"/>
      <c r="X72" s="107"/>
      <c r="Y72" s="107"/>
    </row>
    <row r="73" spans="1:25" x14ac:dyDescent="0.2">
      <c r="E73" s="41"/>
      <c r="F73" s="7"/>
      <c r="G73" s="9"/>
      <c r="H73" s="9"/>
      <c r="I73" s="9"/>
      <c r="P73" s="106"/>
      <c r="Q73" s="107"/>
      <c r="R73" s="107"/>
      <c r="S73" s="107"/>
      <c r="T73" s="107"/>
      <c r="U73" s="107"/>
      <c r="V73" s="107"/>
      <c r="W73" s="107"/>
      <c r="X73" s="107"/>
      <c r="Y73" s="107"/>
    </row>
    <row r="74" spans="1:25" x14ac:dyDescent="0.2">
      <c r="E74" s="9"/>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4:N54"/>
    <mergeCell ref="Q26:T27"/>
    <mergeCell ref="L1:N1"/>
    <mergeCell ref="A3:A4"/>
    <mergeCell ref="B3:N3"/>
    <mergeCell ref="B35:N35"/>
  </mergeCells>
  <pageMargins left="0.75" right="0.5" top="0.5" bottom="0.5" header="0.5" footer="0.5"/>
  <pageSetup scale="46" orientation="landscape" r:id="rId1"/>
  <headerFooter alignWithMargins="0">
    <oddFooter>&amp;L&amp;Z&amp;F&amp;RReport Run &amp;D</oddFooter>
  </headerFooter>
  <rowBreaks count="1" manualBreakCount="1">
    <brk id="5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A3" sqref="A3:A4"/>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42063</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81</v>
      </c>
      <c r="Q5" s="107"/>
      <c r="R5" s="107"/>
      <c r="S5" s="107"/>
      <c r="T5" s="107"/>
      <c r="U5" s="107"/>
      <c r="V5" s="107"/>
      <c r="W5" s="107"/>
      <c r="X5" s="107"/>
      <c r="Y5" s="107"/>
    </row>
    <row r="6" spans="1:252" ht="16.149999999999999" customHeight="1" x14ac:dyDescent="0.2">
      <c r="A6" s="26" t="s">
        <v>25</v>
      </c>
      <c r="B6" s="25">
        <f>SUM(D6+F6+H6+J6+L6+N6)</f>
        <v>8112750</v>
      </c>
      <c r="C6" s="24"/>
      <c r="D6" s="95">
        <v>8112750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68</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1650000</v>
      </c>
      <c r="C8" s="26"/>
      <c r="D8" s="23">
        <f>150000+1500000</f>
        <v>1650000</v>
      </c>
      <c r="E8" s="40"/>
      <c r="F8" s="23">
        <v>0</v>
      </c>
      <c r="G8" s="26"/>
      <c r="H8" s="23">
        <v>0</v>
      </c>
      <c r="I8" s="26"/>
      <c r="J8" s="23">
        <v>0</v>
      </c>
      <c r="K8" s="26"/>
      <c r="L8" s="23">
        <v>0</v>
      </c>
      <c r="M8" s="26"/>
      <c r="N8" s="23">
        <v>0</v>
      </c>
      <c r="O8" s="3"/>
      <c r="P8" s="114">
        <v>1307750</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0</v>
      </c>
      <c r="C9" s="26"/>
      <c r="D9" s="23">
        <v>0</v>
      </c>
      <c r="E9" s="40"/>
      <c r="F9" s="23">
        <v>0</v>
      </c>
      <c r="G9" s="26"/>
      <c r="H9" s="23">
        <v>0</v>
      </c>
      <c r="I9" s="26"/>
      <c r="J9" s="23">
        <v>0</v>
      </c>
      <c r="K9" s="26"/>
      <c r="L9" s="23">
        <v>0</v>
      </c>
      <c r="M9" s="26"/>
      <c r="N9" s="23">
        <v>0</v>
      </c>
      <c r="O9" s="3"/>
      <c r="P9" s="115">
        <v>0</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v>0</v>
      </c>
      <c r="N10" s="23">
        <v>0</v>
      </c>
      <c r="O10" s="3"/>
      <c r="P10" s="115">
        <f>D24</f>
        <v>0</v>
      </c>
      <c r="Q10" s="113"/>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10362750</v>
      </c>
      <c r="C11" s="26"/>
      <c r="D11" s="5">
        <f>SUM(D6:D10)</f>
        <v>9962750</v>
      </c>
      <c r="E11" s="30"/>
      <c r="F11" s="5">
        <f>SUM(F6:F10)</f>
        <v>200000</v>
      </c>
      <c r="G11" s="30"/>
      <c r="H11" s="5">
        <f>SUM(H6:H10)</f>
        <v>200000</v>
      </c>
      <c r="I11" s="30"/>
      <c r="J11" s="5">
        <f>SUM(J6:J10)</f>
        <v>0</v>
      </c>
      <c r="K11" s="30"/>
      <c r="L11" s="5">
        <f>SUM(L6:L10)</f>
        <v>0</v>
      </c>
      <c r="M11" s="26"/>
      <c r="N11" s="5">
        <f>SUM(N6:N10)</f>
        <v>0</v>
      </c>
      <c r="O11" s="3"/>
      <c r="P11" s="116">
        <f>P8-P9-P10</f>
        <v>1307750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3630000</v>
      </c>
      <c r="C16" s="24"/>
      <c r="D16" s="23">
        <v>3630000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06"/>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3630000</v>
      </c>
      <c r="C18" s="26"/>
      <c r="D18" s="5">
        <f>D16+D17</f>
        <v>3630000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v>0</v>
      </c>
      <c r="C22" s="24"/>
      <c r="D22" s="23">
        <v>0</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0</v>
      </c>
      <c r="C24" s="26"/>
      <c r="D24" s="5">
        <f>SUM(D22:D23)</f>
        <v>0</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13992750</v>
      </c>
      <c r="C27" s="26"/>
      <c r="D27" s="13">
        <f>SUM(D11+D18+D24)</f>
        <v>13592750</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11742750</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0.26846707818930043</v>
      </c>
      <c r="E31" s="23"/>
      <c r="F31" s="25"/>
      <c r="G31" s="26"/>
      <c r="H31" s="25"/>
      <c r="I31" s="26"/>
      <c r="J31" s="25"/>
      <c r="K31" s="26"/>
      <c r="L31" s="25"/>
      <c r="M31" s="23"/>
      <c r="N31" s="25"/>
      <c r="O31" s="3"/>
      <c r="P31" s="126" t="s">
        <v>94</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05"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2745750</v>
      </c>
      <c r="C36" s="26"/>
      <c r="D36" s="23">
        <v>2745750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0</v>
      </c>
      <c r="C37" s="26"/>
      <c r="D37" s="23">
        <v>0</v>
      </c>
      <c r="E37" s="26"/>
      <c r="F37" s="25"/>
      <c r="G37" s="30"/>
      <c r="H37" s="25"/>
      <c r="I37" s="30"/>
      <c r="J37" s="25"/>
      <c r="K37" s="30"/>
      <c r="L37" s="25"/>
      <c r="M37" s="30"/>
      <c r="N37" s="25"/>
      <c r="O37" s="4"/>
      <c r="P37" s="111"/>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2745750</v>
      </c>
      <c r="C38" s="33"/>
      <c r="D38" s="95">
        <f>D36+D37</f>
        <v>2745750</v>
      </c>
      <c r="E38" s="26"/>
      <c r="F38" s="25"/>
      <c r="G38" s="30"/>
      <c r="H38" s="25"/>
      <c r="I38" s="30"/>
      <c r="J38" s="25"/>
      <c r="K38" s="30"/>
      <c r="L38" s="25"/>
      <c r="M38" s="30"/>
      <c r="N38" s="25"/>
      <c r="O38" s="3"/>
      <c r="P38" s="111" t="s">
        <v>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18</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1" t="s">
        <v>62</v>
      </c>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10997000</v>
      </c>
      <c r="C41" s="24"/>
      <c r="D41" s="23">
        <v>9597000</v>
      </c>
      <c r="E41" s="24"/>
      <c r="F41" s="23">
        <v>1200000</v>
      </c>
      <c r="G41" s="24"/>
      <c r="H41" s="23">
        <v>200000</v>
      </c>
      <c r="I41" s="24"/>
      <c r="J41" s="25">
        <v>0</v>
      </c>
      <c r="K41" s="24"/>
      <c r="L41" s="25">
        <v>0</v>
      </c>
      <c r="M41" s="24"/>
      <c r="N41" s="25">
        <v>0</v>
      </c>
      <c r="O41" s="3"/>
      <c r="P41" s="111"/>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72</v>
      </c>
      <c r="B42" s="23">
        <f>SUM(D42+F42+H42+J42+L42+N42)</f>
        <v>3000000</v>
      </c>
      <c r="C42" s="23"/>
      <c r="D42" s="23">
        <v>3000000</v>
      </c>
      <c r="E42" s="24"/>
      <c r="F42" s="23">
        <v>0</v>
      </c>
      <c r="G42" s="24"/>
      <c r="H42" s="25">
        <v>0</v>
      </c>
      <c r="I42" s="24"/>
      <c r="J42" s="25">
        <v>0</v>
      </c>
      <c r="K42" s="24"/>
      <c r="L42" s="23">
        <v>0</v>
      </c>
      <c r="M42" s="26"/>
      <c r="N42" s="23">
        <v>0</v>
      </c>
      <c r="O42" s="3"/>
      <c r="P42" s="111" t="s">
        <v>88</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2250000</v>
      </c>
      <c r="C43" s="23"/>
      <c r="D43" s="23">
        <v>1250000</v>
      </c>
      <c r="E43" s="24"/>
      <c r="F43" s="23">
        <v>1000000</v>
      </c>
      <c r="G43" s="24"/>
      <c r="H43" s="25">
        <v>0</v>
      </c>
      <c r="I43" s="24"/>
      <c r="J43" s="25">
        <v>0</v>
      </c>
      <c r="K43" s="24"/>
      <c r="L43" s="23">
        <v>0</v>
      </c>
      <c r="M43" s="26"/>
      <c r="N43" s="23">
        <v>0</v>
      </c>
      <c r="O43" s="3"/>
      <c r="P43" s="111" t="s">
        <v>86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16247000</v>
      </c>
      <c r="C44" s="24"/>
      <c r="D44" s="23">
        <f>SUM(D41:D43)</f>
        <v>13847000</v>
      </c>
      <c r="E44" s="26"/>
      <c r="F44" s="23">
        <f>SUM(F41:F43)</f>
        <v>2200000</v>
      </c>
      <c r="G44" s="27"/>
      <c r="H44" s="23">
        <f>SUM(H41:H43)</f>
        <v>200000</v>
      </c>
      <c r="I44" s="26"/>
      <c r="J44" s="23">
        <f>SUM(J41:J43)</f>
        <v>0</v>
      </c>
      <c r="K44" s="26"/>
      <c r="L44" s="23">
        <f>SUM(L41:L43)</f>
        <v>0</v>
      </c>
      <c r="M44" s="26"/>
      <c r="N44" s="23">
        <f>SUM(N41:N43)</f>
        <v>0</v>
      </c>
      <c r="O44" s="3"/>
      <c r="P44" s="122"/>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1500000</v>
      </c>
      <c r="C45" s="26"/>
      <c r="D45" s="23">
        <v>750000</v>
      </c>
      <c r="E45" s="26"/>
      <c r="F45" s="23">
        <v>750000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20492750</v>
      </c>
      <c r="C46" s="26"/>
      <c r="D46" s="11">
        <f>SUM(D38+D44+D45)</f>
        <v>17342750</v>
      </c>
      <c r="E46" s="30"/>
      <c r="F46" s="11">
        <f>SUM(F44+F45)</f>
        <v>2950000</v>
      </c>
      <c r="G46" s="30"/>
      <c r="H46" s="11">
        <f>SUM(H44+H45)</f>
        <v>200000</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11" t="s">
        <v>91</v>
      </c>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22"/>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22"/>
      <c r="Q49" s="107"/>
      <c r="R49" s="107"/>
      <c r="S49" s="107"/>
      <c r="T49" s="107"/>
      <c r="U49" s="107"/>
      <c r="V49" s="107"/>
      <c r="W49" s="107"/>
      <c r="X49" s="107"/>
      <c r="Y49" s="107"/>
    </row>
    <row r="50" spans="1:25" ht="15.75" thickBot="1" x14ac:dyDescent="0.25">
      <c r="A50" s="69" t="s">
        <v>36</v>
      </c>
      <c r="B50" s="26"/>
      <c r="C50" s="26"/>
      <c r="D50" s="14">
        <f>D46/D48</f>
        <v>0.3964963420210334</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11" t="s">
        <v>22</v>
      </c>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B41</f>
        <v>10997000</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0.30278361307662871</v>
      </c>
      <c r="E55" s="54"/>
      <c r="F55" s="28" t="s">
        <v>97</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0.34408355120656808</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95</v>
      </c>
      <c r="B65" s="47"/>
      <c r="C65" s="49"/>
      <c r="D65" s="127">
        <v>-6.0000000000000001E-3</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B1" sqref="B1"/>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42094</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8122750</v>
      </c>
      <c r="C6" s="24"/>
      <c r="D6" s="95">
        <v>8122750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68</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1650000</v>
      </c>
      <c r="C8" s="26"/>
      <c r="D8" s="23">
        <f>150000+1500000</f>
        <v>1650000</v>
      </c>
      <c r="E8" s="40"/>
      <c r="F8" s="23">
        <v>0</v>
      </c>
      <c r="G8" s="26"/>
      <c r="H8" s="23">
        <v>0</v>
      </c>
      <c r="I8" s="26"/>
      <c r="J8" s="23">
        <v>0</v>
      </c>
      <c r="K8" s="26"/>
      <c r="L8" s="23">
        <v>0</v>
      </c>
      <c r="M8" s="26"/>
      <c r="N8" s="23">
        <v>0</v>
      </c>
      <c r="O8" s="3"/>
      <c r="P8" s="114">
        <v>8122750</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0</v>
      </c>
      <c r="C9" s="26"/>
      <c r="D9" s="23">
        <v>0</v>
      </c>
      <c r="E9" s="40"/>
      <c r="F9" s="23">
        <v>0</v>
      </c>
      <c r="G9" s="26"/>
      <c r="H9" s="23">
        <v>0</v>
      </c>
      <c r="I9" s="26"/>
      <c r="J9" s="23">
        <v>0</v>
      </c>
      <c r="K9" s="26"/>
      <c r="L9" s="23">
        <v>0</v>
      </c>
      <c r="M9" s="26"/>
      <c r="N9" s="23">
        <v>0</v>
      </c>
      <c r="O9" s="3"/>
      <c r="P9" s="115">
        <v>0</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v>0</v>
      </c>
      <c r="N10" s="23">
        <v>0</v>
      </c>
      <c r="O10" s="3"/>
      <c r="P10" s="115">
        <f>D24</f>
        <v>0</v>
      </c>
      <c r="Q10" s="113"/>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10372750</v>
      </c>
      <c r="C11" s="26"/>
      <c r="D11" s="5">
        <f>SUM(D6:D10)</f>
        <v>9972750</v>
      </c>
      <c r="E11" s="30"/>
      <c r="F11" s="5">
        <f>SUM(F6:F10)</f>
        <v>200000</v>
      </c>
      <c r="G11" s="30"/>
      <c r="H11" s="5">
        <f>SUM(H6:H10)</f>
        <v>200000</v>
      </c>
      <c r="I11" s="30"/>
      <c r="J11" s="5">
        <f>SUM(J6:J10)</f>
        <v>0</v>
      </c>
      <c r="K11" s="30"/>
      <c r="L11" s="5">
        <f>SUM(L6:L10)</f>
        <v>0</v>
      </c>
      <c r="M11" s="26"/>
      <c r="N11" s="5">
        <f>SUM(N6:N10)</f>
        <v>0</v>
      </c>
      <c r="O11" s="3"/>
      <c r="P11" s="116">
        <f>P8-P9-P10</f>
        <v>8122750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3630000</v>
      </c>
      <c r="C16" s="24"/>
      <c r="D16" s="23">
        <v>3630000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06"/>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3630000</v>
      </c>
      <c r="C18" s="26"/>
      <c r="D18" s="5">
        <f>D16+D17</f>
        <v>3630000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v>0</v>
      </c>
      <c r="C22" s="24"/>
      <c r="D22" s="23">
        <v>0</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0</v>
      </c>
      <c r="C24" s="26"/>
      <c r="D24" s="5">
        <f>SUM(D22:D23)</f>
        <v>0</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14002750</v>
      </c>
      <c r="C27" s="26"/>
      <c r="D27" s="13">
        <f>SUM(D11+D18+D24)</f>
        <v>13602750</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11752750</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0.2686957018747142</v>
      </c>
      <c r="E31" s="23"/>
      <c r="F31" s="25"/>
      <c r="G31" s="26"/>
      <c r="H31" s="25"/>
      <c r="I31" s="26"/>
      <c r="J31" s="25"/>
      <c r="K31" s="26"/>
      <c r="L31" s="25"/>
      <c r="M31" s="23"/>
      <c r="N31" s="25"/>
      <c r="O31" s="3"/>
      <c r="P31" s="126" t="s">
        <v>94</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31"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6281668.6399999997</v>
      </c>
      <c r="C36" s="26"/>
      <c r="D36" s="23">
        <v>6281668.6399999997</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0</v>
      </c>
      <c r="C37" s="26"/>
      <c r="D37" s="23">
        <v>0</v>
      </c>
      <c r="E37" s="26"/>
      <c r="F37" s="25"/>
      <c r="G37" s="30"/>
      <c r="H37" s="25"/>
      <c r="I37" s="30"/>
      <c r="J37" s="25"/>
      <c r="K37" s="30"/>
      <c r="L37" s="25"/>
      <c r="M37" s="30"/>
      <c r="N37" s="25"/>
      <c r="O37" s="4"/>
      <c r="P37" s="111"/>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6281668.6399999997</v>
      </c>
      <c r="C38" s="33"/>
      <c r="D38" s="95">
        <f>D36+D37</f>
        <v>6281668.6399999997</v>
      </c>
      <c r="E38" s="26"/>
      <c r="F38" s="25"/>
      <c r="G38" s="30"/>
      <c r="H38" s="25"/>
      <c r="I38" s="30"/>
      <c r="J38" s="25"/>
      <c r="K38" s="30"/>
      <c r="L38" s="25"/>
      <c r="M38" s="30"/>
      <c r="N38" s="25"/>
      <c r="O38" s="3"/>
      <c r="P38" s="111" t="s">
        <v>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18</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1" t="s">
        <v>62</v>
      </c>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10320000</v>
      </c>
      <c r="C41" s="24"/>
      <c r="D41" s="23">
        <v>8920000</v>
      </c>
      <c r="E41" s="24"/>
      <c r="F41" s="23">
        <v>1200000</v>
      </c>
      <c r="G41" s="24"/>
      <c r="H41" s="23">
        <v>200000</v>
      </c>
      <c r="I41" s="24"/>
      <c r="J41" s="25">
        <v>0</v>
      </c>
      <c r="K41" s="24"/>
      <c r="L41" s="25">
        <v>0</v>
      </c>
      <c r="M41" s="24"/>
      <c r="N41" s="25">
        <v>0</v>
      </c>
      <c r="O41" s="3"/>
      <c r="P41" s="111" t="s">
        <v>111</v>
      </c>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72</v>
      </c>
      <c r="B42" s="23">
        <f>SUM(D42+F42+H42+J42+L42+N42)</f>
        <v>3000000</v>
      </c>
      <c r="C42" s="23"/>
      <c r="D42" s="23">
        <v>3000000</v>
      </c>
      <c r="E42" s="24"/>
      <c r="F42" s="23">
        <v>0</v>
      </c>
      <c r="G42" s="24"/>
      <c r="H42" s="25">
        <v>0</v>
      </c>
      <c r="I42" s="24"/>
      <c r="J42" s="25">
        <v>0</v>
      </c>
      <c r="K42" s="24"/>
      <c r="L42" s="23">
        <v>0</v>
      </c>
      <c r="M42" s="26"/>
      <c r="N42" s="23">
        <v>0</v>
      </c>
      <c r="O42" s="3"/>
      <c r="P42" s="111" t="s">
        <v>88</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2250000</v>
      </c>
      <c r="C43" s="23"/>
      <c r="D43" s="23">
        <v>1250000</v>
      </c>
      <c r="E43" s="24"/>
      <c r="F43" s="23">
        <v>1000000</v>
      </c>
      <c r="G43" s="24"/>
      <c r="H43" s="25">
        <v>0</v>
      </c>
      <c r="I43" s="24"/>
      <c r="J43" s="25">
        <v>0</v>
      </c>
      <c r="K43" s="24"/>
      <c r="L43" s="23">
        <v>0</v>
      </c>
      <c r="M43" s="26"/>
      <c r="N43" s="23">
        <v>0</v>
      </c>
      <c r="O43" s="3"/>
      <c r="P43" s="111" t="s">
        <v>86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15570000</v>
      </c>
      <c r="C44" s="24"/>
      <c r="D44" s="23">
        <f>SUM(D41:D43)</f>
        <v>13170000</v>
      </c>
      <c r="E44" s="26"/>
      <c r="F44" s="23">
        <f>SUM(F41:F43)</f>
        <v>2200000</v>
      </c>
      <c r="G44" s="27"/>
      <c r="H44" s="23">
        <f>SUM(H41:H43)</f>
        <v>200000</v>
      </c>
      <c r="I44" s="26"/>
      <c r="J44" s="23">
        <f>SUM(J41:J43)</f>
        <v>0</v>
      </c>
      <c r="K44" s="26"/>
      <c r="L44" s="23">
        <f>SUM(L41:L43)</f>
        <v>0</v>
      </c>
      <c r="M44" s="26"/>
      <c r="N44" s="23">
        <f>SUM(N41:N43)</f>
        <v>0</v>
      </c>
      <c r="O44" s="3"/>
      <c r="P44" s="122"/>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1500000</v>
      </c>
      <c r="C45" s="26"/>
      <c r="D45" s="23">
        <v>750000</v>
      </c>
      <c r="E45" s="26"/>
      <c r="F45" s="23">
        <v>750000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23351668.640000001</v>
      </c>
      <c r="C46" s="26"/>
      <c r="D46" s="11">
        <f>SUM(D38+D44+D45)</f>
        <v>20201668.640000001</v>
      </c>
      <c r="E46" s="30"/>
      <c r="F46" s="11">
        <f>SUM(F44+F45)</f>
        <v>2950000</v>
      </c>
      <c r="G46" s="30"/>
      <c r="H46" s="11">
        <f>SUM(H44+H45)</f>
        <v>200000</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11" t="s">
        <v>91</v>
      </c>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22"/>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22"/>
      <c r="Q49" s="107"/>
      <c r="R49" s="107"/>
      <c r="S49" s="107"/>
      <c r="T49" s="107"/>
      <c r="U49" s="107"/>
      <c r="V49" s="107"/>
      <c r="W49" s="107"/>
      <c r="X49" s="107"/>
      <c r="Y49" s="107"/>
    </row>
    <row r="50" spans="1:25" ht="15.75" thickBot="1" x14ac:dyDescent="0.25">
      <c r="A50" s="69" t="s">
        <v>36</v>
      </c>
      <c r="B50" s="26"/>
      <c r="C50" s="26"/>
      <c r="D50" s="14">
        <f>D46/D48</f>
        <v>0.4618579935985368</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11" t="s">
        <v>22</v>
      </c>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B41</f>
        <v>10320000</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0.28414357433398274</v>
      </c>
      <c r="E55" s="54"/>
      <c r="F55" s="28" t="s">
        <v>97</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0.32544351246392211</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109</v>
      </c>
      <c r="B65" s="47"/>
      <c r="C65" s="49"/>
      <c r="D65" s="132">
        <v>2.5000000000000001E-2</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D43" sqref="D43"/>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42094</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8122750</v>
      </c>
      <c r="C6" s="24"/>
      <c r="D6" s="95">
        <v>8122750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68</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1650000</v>
      </c>
      <c r="C8" s="26"/>
      <c r="D8" s="23">
        <f>150000+1500000</f>
        <v>1650000</v>
      </c>
      <c r="E8" s="40"/>
      <c r="F8" s="23">
        <v>0</v>
      </c>
      <c r="G8" s="26"/>
      <c r="H8" s="23">
        <v>0</v>
      </c>
      <c r="I8" s="26"/>
      <c r="J8" s="23">
        <v>0</v>
      </c>
      <c r="K8" s="26"/>
      <c r="L8" s="23">
        <v>0</v>
      </c>
      <c r="M8" s="26"/>
      <c r="N8" s="23">
        <v>0</v>
      </c>
      <c r="O8" s="3"/>
      <c r="P8" s="114">
        <v>8122750</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0</v>
      </c>
      <c r="C9" s="26"/>
      <c r="D9" s="23">
        <v>0</v>
      </c>
      <c r="E9" s="40"/>
      <c r="F9" s="23">
        <v>0</v>
      </c>
      <c r="G9" s="26"/>
      <c r="H9" s="23">
        <v>0</v>
      </c>
      <c r="I9" s="26"/>
      <c r="J9" s="23">
        <v>0</v>
      </c>
      <c r="K9" s="26"/>
      <c r="L9" s="23">
        <v>0</v>
      </c>
      <c r="M9" s="26"/>
      <c r="N9" s="23">
        <v>0</v>
      </c>
      <c r="O9" s="3"/>
      <c r="P9" s="115">
        <v>0</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v>0</v>
      </c>
      <c r="N10" s="23">
        <v>0</v>
      </c>
      <c r="O10" s="3"/>
      <c r="P10" s="115">
        <f>D24</f>
        <v>0</v>
      </c>
      <c r="Q10" s="113"/>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10372750</v>
      </c>
      <c r="C11" s="26"/>
      <c r="D11" s="5">
        <f>SUM(D6:D10)</f>
        <v>9972750</v>
      </c>
      <c r="E11" s="30"/>
      <c r="F11" s="5">
        <f>SUM(F6:F10)</f>
        <v>200000</v>
      </c>
      <c r="G11" s="30"/>
      <c r="H11" s="5">
        <f>SUM(H6:H10)</f>
        <v>200000</v>
      </c>
      <c r="I11" s="30"/>
      <c r="J11" s="5">
        <f>SUM(J6:J10)</f>
        <v>0</v>
      </c>
      <c r="K11" s="30"/>
      <c r="L11" s="5">
        <f>SUM(L6:L10)</f>
        <v>0</v>
      </c>
      <c r="M11" s="26"/>
      <c r="N11" s="5">
        <f>SUM(N6:N10)</f>
        <v>0</v>
      </c>
      <c r="O11" s="3"/>
      <c r="P11" s="116">
        <f>P8-P9-P10</f>
        <v>8122750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3630000</v>
      </c>
      <c r="C16" s="24"/>
      <c r="D16" s="23">
        <v>3630000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06"/>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3630000</v>
      </c>
      <c r="C18" s="26"/>
      <c r="D18" s="5">
        <f>D16+D17</f>
        <v>3630000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v>0</v>
      </c>
      <c r="C22" s="24"/>
      <c r="D22" s="23">
        <v>0</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0</v>
      </c>
      <c r="C24" s="26"/>
      <c r="D24" s="5">
        <f>SUM(D22:D23)</f>
        <v>0</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14002750</v>
      </c>
      <c r="C27" s="26"/>
      <c r="D27" s="13">
        <f>SUM(D11+D18+D24)</f>
        <v>13602750</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11752750</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0.2686957018747142</v>
      </c>
      <c r="E31" s="23"/>
      <c r="F31" s="25"/>
      <c r="G31" s="26"/>
      <c r="H31" s="25"/>
      <c r="I31" s="26"/>
      <c r="J31" s="25"/>
      <c r="K31" s="26"/>
      <c r="L31" s="25"/>
      <c r="M31" s="23"/>
      <c r="N31" s="25"/>
      <c r="O31" s="3"/>
      <c r="P31" s="126" t="s">
        <v>94</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34"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6281668.6399999997</v>
      </c>
      <c r="C36" s="26"/>
      <c r="D36" s="23">
        <v>6281668.6399999997</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0</v>
      </c>
      <c r="C37" s="26"/>
      <c r="D37" s="23">
        <v>0</v>
      </c>
      <c r="E37" s="26"/>
      <c r="F37" s="25"/>
      <c r="G37" s="30"/>
      <c r="H37" s="25"/>
      <c r="I37" s="30"/>
      <c r="J37" s="25"/>
      <c r="K37" s="30"/>
      <c r="L37" s="25"/>
      <c r="M37" s="30"/>
      <c r="N37" s="25"/>
      <c r="O37" s="4"/>
      <c r="P37" s="111"/>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6281668.6399999997</v>
      </c>
      <c r="C38" s="33"/>
      <c r="D38" s="95">
        <f>D36+D37</f>
        <v>6281668.6399999997</v>
      </c>
      <c r="E38" s="26"/>
      <c r="F38" s="25"/>
      <c r="G38" s="30"/>
      <c r="H38" s="25"/>
      <c r="I38" s="30"/>
      <c r="J38" s="25"/>
      <c r="K38" s="30"/>
      <c r="L38" s="25"/>
      <c r="M38" s="30"/>
      <c r="N38" s="25"/>
      <c r="O38" s="3"/>
      <c r="P38" s="111" t="s">
        <v>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18</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1" t="s">
        <v>62</v>
      </c>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10320000</v>
      </c>
      <c r="C41" s="24"/>
      <c r="D41" s="23">
        <v>8920000</v>
      </c>
      <c r="E41" s="24"/>
      <c r="F41" s="23">
        <v>1200000</v>
      </c>
      <c r="G41" s="24"/>
      <c r="H41" s="23">
        <v>200000</v>
      </c>
      <c r="I41" s="24"/>
      <c r="J41" s="25">
        <v>0</v>
      </c>
      <c r="K41" s="24"/>
      <c r="L41" s="25">
        <v>0</v>
      </c>
      <c r="M41" s="24"/>
      <c r="N41" s="25">
        <v>0</v>
      </c>
      <c r="O41" s="3"/>
      <c r="P41" s="111" t="s">
        <v>111</v>
      </c>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72</v>
      </c>
      <c r="B42" s="23">
        <f>SUM(D42+F42+H42+J42+L42+N42)</f>
        <v>3000000</v>
      </c>
      <c r="C42" s="23"/>
      <c r="D42" s="23">
        <v>3000000</v>
      </c>
      <c r="E42" s="24"/>
      <c r="F42" s="23">
        <v>0</v>
      </c>
      <c r="G42" s="24"/>
      <c r="H42" s="25">
        <v>0</v>
      </c>
      <c r="I42" s="24"/>
      <c r="J42" s="25">
        <v>0</v>
      </c>
      <c r="K42" s="24"/>
      <c r="L42" s="23">
        <v>0</v>
      </c>
      <c r="M42" s="26"/>
      <c r="N42" s="23">
        <v>0</v>
      </c>
      <c r="O42" s="3"/>
      <c r="P42" s="111" t="s">
        <v>88</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2250000</v>
      </c>
      <c r="C43" s="23"/>
      <c r="D43" s="23">
        <v>1250000</v>
      </c>
      <c r="E43" s="24"/>
      <c r="F43" s="23">
        <v>1000000</v>
      </c>
      <c r="G43" s="24"/>
      <c r="H43" s="25">
        <v>0</v>
      </c>
      <c r="I43" s="24"/>
      <c r="J43" s="25">
        <v>0</v>
      </c>
      <c r="K43" s="24"/>
      <c r="L43" s="23">
        <v>0</v>
      </c>
      <c r="M43" s="26"/>
      <c r="N43" s="23">
        <v>0</v>
      </c>
      <c r="O43" s="3"/>
      <c r="P43" s="111" t="s">
        <v>86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15570000</v>
      </c>
      <c r="C44" s="24"/>
      <c r="D44" s="23">
        <f>SUM(D41:D43)</f>
        <v>13170000</v>
      </c>
      <c r="E44" s="26"/>
      <c r="F44" s="23">
        <f>SUM(F41:F43)</f>
        <v>2200000</v>
      </c>
      <c r="G44" s="27"/>
      <c r="H44" s="23">
        <f>SUM(H41:H43)</f>
        <v>200000</v>
      </c>
      <c r="I44" s="26"/>
      <c r="J44" s="23">
        <f>SUM(J41:J43)</f>
        <v>0</v>
      </c>
      <c r="K44" s="26"/>
      <c r="L44" s="23">
        <f>SUM(L41:L43)</f>
        <v>0</v>
      </c>
      <c r="M44" s="26"/>
      <c r="N44" s="23">
        <f>SUM(N41:N43)</f>
        <v>0</v>
      </c>
      <c r="O44" s="3"/>
      <c r="P44" s="122"/>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1500000</v>
      </c>
      <c r="C45" s="26"/>
      <c r="D45" s="23">
        <v>750000</v>
      </c>
      <c r="E45" s="26"/>
      <c r="F45" s="23">
        <v>750000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23351668.640000001</v>
      </c>
      <c r="C46" s="26"/>
      <c r="D46" s="11">
        <f>SUM(D38+D44+D45)</f>
        <v>20201668.640000001</v>
      </c>
      <c r="E46" s="30"/>
      <c r="F46" s="11">
        <f>SUM(F44+F45)</f>
        <v>2950000</v>
      </c>
      <c r="G46" s="30"/>
      <c r="H46" s="11">
        <f>SUM(H44+H45)</f>
        <v>200000</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11" t="s">
        <v>91</v>
      </c>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22"/>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22"/>
      <c r="Q49" s="107"/>
      <c r="R49" s="107"/>
      <c r="S49" s="107"/>
      <c r="T49" s="107"/>
      <c r="U49" s="107"/>
      <c r="V49" s="107"/>
      <c r="W49" s="107"/>
      <c r="X49" s="107"/>
      <c r="Y49" s="107"/>
    </row>
    <row r="50" spans="1:25" ht="15.75" thickBot="1" x14ac:dyDescent="0.25">
      <c r="A50" s="69" t="s">
        <v>36</v>
      </c>
      <c r="B50" s="26"/>
      <c r="C50" s="26"/>
      <c r="D50" s="14">
        <f>D46/D48</f>
        <v>0.4618579935985368</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11" t="s">
        <v>22</v>
      </c>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B41</f>
        <v>10320000</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0.28414357433398274</v>
      </c>
      <c r="E55" s="54"/>
      <c r="F55" s="28" t="s">
        <v>97</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0.32544351246392211</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109</v>
      </c>
      <c r="B65" s="47"/>
      <c r="C65" s="49"/>
      <c r="D65" s="132">
        <v>2.5000000000000001E-2</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L25" sqref="L25"/>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42124</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11784750</v>
      </c>
      <c r="C6" s="24"/>
      <c r="D6" s="95">
        <v>11784750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68</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1650000</v>
      </c>
      <c r="C8" s="26"/>
      <c r="D8" s="23">
        <f>150000+1500000</f>
        <v>1650000</v>
      </c>
      <c r="E8" s="40"/>
      <c r="F8" s="23">
        <v>0</v>
      </c>
      <c r="G8" s="26"/>
      <c r="H8" s="23">
        <v>0</v>
      </c>
      <c r="I8" s="26"/>
      <c r="J8" s="23">
        <v>0</v>
      </c>
      <c r="K8" s="26"/>
      <c r="L8" s="23">
        <v>0</v>
      </c>
      <c r="M8" s="26"/>
      <c r="N8" s="23">
        <v>0</v>
      </c>
      <c r="O8" s="3"/>
      <c r="P8" s="114">
        <v>11784750</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0</v>
      </c>
      <c r="C9" s="26"/>
      <c r="D9" s="23">
        <v>0</v>
      </c>
      <c r="E9" s="40"/>
      <c r="F9" s="23">
        <v>0</v>
      </c>
      <c r="G9" s="26"/>
      <c r="H9" s="23">
        <v>0</v>
      </c>
      <c r="I9" s="26"/>
      <c r="J9" s="23">
        <v>0</v>
      </c>
      <c r="K9" s="26"/>
      <c r="L9" s="23">
        <v>0</v>
      </c>
      <c r="M9" s="26"/>
      <c r="N9" s="23">
        <v>0</v>
      </c>
      <c r="O9" s="3"/>
      <c r="P9" s="115">
        <v>0</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v>0</v>
      </c>
      <c r="N10" s="23">
        <v>0</v>
      </c>
      <c r="O10" s="3"/>
      <c r="P10" s="115">
        <f>D24</f>
        <v>0</v>
      </c>
      <c r="Q10" s="113"/>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14034750</v>
      </c>
      <c r="C11" s="26"/>
      <c r="D11" s="5">
        <f>SUM(D6:D10)</f>
        <v>13634750</v>
      </c>
      <c r="E11" s="30"/>
      <c r="F11" s="5">
        <f>SUM(F6:F10)</f>
        <v>200000</v>
      </c>
      <c r="G11" s="30"/>
      <c r="H11" s="5">
        <f>SUM(H6:H10)</f>
        <v>200000</v>
      </c>
      <c r="I11" s="30"/>
      <c r="J11" s="5">
        <f>SUM(J6:J10)</f>
        <v>0</v>
      </c>
      <c r="K11" s="30"/>
      <c r="L11" s="5">
        <f>SUM(L6:L10)</f>
        <v>0</v>
      </c>
      <c r="M11" s="26"/>
      <c r="N11" s="5">
        <f>SUM(N6:N10)</f>
        <v>0</v>
      </c>
      <c r="O11" s="3"/>
      <c r="P11" s="116">
        <f>P8-P9-P10</f>
        <v>11784750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3630000</v>
      </c>
      <c r="C16" s="24"/>
      <c r="D16" s="23">
        <v>3630000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06"/>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3630000</v>
      </c>
      <c r="C18" s="26"/>
      <c r="D18" s="5">
        <f>D16+D17</f>
        <v>3630000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v>0</v>
      </c>
      <c r="C22" s="24"/>
      <c r="D22" s="23">
        <v>0</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0</v>
      </c>
      <c r="C24" s="26"/>
      <c r="D24" s="5">
        <f>SUM(D22:D23)</f>
        <v>0</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17664750</v>
      </c>
      <c r="C27" s="26"/>
      <c r="D27" s="13">
        <f>SUM(D11+D18+D24)</f>
        <v>17264750</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15414750</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0.35241769547325102</v>
      </c>
      <c r="E31" s="23"/>
      <c r="F31" s="25"/>
      <c r="G31" s="26"/>
      <c r="H31" s="25"/>
      <c r="I31" s="26"/>
      <c r="J31" s="25"/>
      <c r="K31" s="26"/>
      <c r="L31" s="25"/>
      <c r="M31" s="23"/>
      <c r="N31" s="25"/>
      <c r="O31" s="3"/>
      <c r="P31" s="126" t="s">
        <v>94</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33"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6837750</v>
      </c>
      <c r="C36" s="26"/>
      <c r="D36" s="23">
        <v>6837750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0</v>
      </c>
      <c r="C37" s="26"/>
      <c r="D37" s="23">
        <v>0</v>
      </c>
      <c r="E37" s="26"/>
      <c r="F37" s="25"/>
      <c r="G37" s="30"/>
      <c r="H37" s="25"/>
      <c r="I37" s="30"/>
      <c r="J37" s="25"/>
      <c r="K37" s="30"/>
      <c r="L37" s="25"/>
      <c r="M37" s="30"/>
      <c r="N37" s="25"/>
      <c r="O37" s="4"/>
      <c r="P37" s="111"/>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6837750</v>
      </c>
      <c r="C38" s="33"/>
      <c r="D38" s="95">
        <f>D36+D37</f>
        <v>6837750</v>
      </c>
      <c r="E38" s="26"/>
      <c r="F38" s="25"/>
      <c r="G38" s="30"/>
      <c r="H38" s="25"/>
      <c r="I38" s="30"/>
      <c r="J38" s="25"/>
      <c r="K38" s="30"/>
      <c r="L38" s="25"/>
      <c r="M38" s="30"/>
      <c r="N38" s="25"/>
      <c r="O38" s="3"/>
      <c r="P38" s="111" t="s">
        <v>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18</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1" t="s">
        <v>62</v>
      </c>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13427000</v>
      </c>
      <c r="C41" s="24"/>
      <c r="D41" s="23">
        <v>12027000</v>
      </c>
      <c r="E41" s="24"/>
      <c r="F41" s="23">
        <v>1200000</v>
      </c>
      <c r="G41" s="24"/>
      <c r="H41" s="23">
        <v>200000</v>
      </c>
      <c r="I41" s="24"/>
      <c r="J41" s="25">
        <v>0</v>
      </c>
      <c r="K41" s="24"/>
      <c r="L41" s="25">
        <v>0</v>
      </c>
      <c r="M41" s="24"/>
      <c r="N41" s="25">
        <v>0</v>
      </c>
      <c r="O41" s="3"/>
      <c r="P41" s="111" t="s">
        <v>111</v>
      </c>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72</v>
      </c>
      <c r="B42" s="23">
        <f>SUM(D42+F42+H42+J42+L42+N42)</f>
        <v>3000000</v>
      </c>
      <c r="C42" s="23"/>
      <c r="D42" s="23">
        <v>3000000</v>
      </c>
      <c r="E42" s="24"/>
      <c r="F42" s="23">
        <v>0</v>
      </c>
      <c r="G42" s="24"/>
      <c r="H42" s="25">
        <v>0</v>
      </c>
      <c r="I42" s="24"/>
      <c r="J42" s="25">
        <v>0</v>
      </c>
      <c r="K42" s="24"/>
      <c r="L42" s="23">
        <v>0</v>
      </c>
      <c r="M42" s="26"/>
      <c r="N42" s="23">
        <v>0</v>
      </c>
      <c r="O42" s="3"/>
      <c r="P42" s="111" t="s">
        <v>88</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2250000</v>
      </c>
      <c r="C43" s="23"/>
      <c r="D43" s="23">
        <v>1250000</v>
      </c>
      <c r="E43" s="24"/>
      <c r="F43" s="23">
        <v>1000000</v>
      </c>
      <c r="G43" s="24"/>
      <c r="H43" s="25">
        <v>0</v>
      </c>
      <c r="I43" s="24"/>
      <c r="J43" s="25">
        <v>0</v>
      </c>
      <c r="K43" s="24"/>
      <c r="L43" s="23">
        <v>0</v>
      </c>
      <c r="M43" s="26"/>
      <c r="N43" s="23">
        <v>0</v>
      </c>
      <c r="O43" s="3"/>
      <c r="P43" s="111" t="s">
        <v>86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18677000</v>
      </c>
      <c r="C44" s="24"/>
      <c r="D44" s="23">
        <f>SUM(D41:D43)</f>
        <v>16277000</v>
      </c>
      <c r="E44" s="26"/>
      <c r="F44" s="23">
        <f>SUM(F41:F43)</f>
        <v>2200000</v>
      </c>
      <c r="G44" s="27"/>
      <c r="H44" s="23">
        <f>SUM(H41:H43)</f>
        <v>200000</v>
      </c>
      <c r="I44" s="26"/>
      <c r="J44" s="23">
        <f>SUM(J41:J43)</f>
        <v>0</v>
      </c>
      <c r="K44" s="26"/>
      <c r="L44" s="23">
        <f>SUM(L41:L43)</f>
        <v>0</v>
      </c>
      <c r="M44" s="26"/>
      <c r="N44" s="23">
        <f>SUM(N41:N43)</f>
        <v>0</v>
      </c>
      <c r="O44" s="3"/>
      <c r="P44" s="122"/>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1500000</v>
      </c>
      <c r="C45" s="26"/>
      <c r="D45" s="23">
        <v>750000</v>
      </c>
      <c r="E45" s="26"/>
      <c r="F45" s="23">
        <v>750000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27014750</v>
      </c>
      <c r="C46" s="26"/>
      <c r="D46" s="11">
        <f>SUM(D38+D44+D45)</f>
        <v>23864750</v>
      </c>
      <c r="E46" s="30"/>
      <c r="F46" s="11">
        <f>SUM(F44+F45)</f>
        <v>2950000</v>
      </c>
      <c r="G46" s="30"/>
      <c r="H46" s="11">
        <f>SUM(H44+H45)</f>
        <v>200000</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11" t="s">
        <v>91</v>
      </c>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22"/>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22"/>
      <c r="Q49" s="107"/>
      <c r="R49" s="107"/>
      <c r="S49" s="107"/>
      <c r="T49" s="107"/>
      <c r="U49" s="107"/>
      <c r="V49" s="107"/>
      <c r="W49" s="107"/>
      <c r="X49" s="107"/>
      <c r="Y49" s="107"/>
    </row>
    <row r="50" spans="1:25" ht="15.75" thickBot="1" x14ac:dyDescent="0.25">
      <c r="A50" s="69" t="s">
        <v>36</v>
      </c>
      <c r="B50" s="26"/>
      <c r="C50" s="26"/>
      <c r="D50" s="14">
        <f>D46/D48</f>
        <v>0.54560470964791952</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11" t="s">
        <v>22</v>
      </c>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B41</f>
        <v>13427000</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0.36968951284713047</v>
      </c>
      <c r="E55" s="54"/>
      <c r="F55" s="28" t="s">
        <v>97</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0.41098945097706979</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112</v>
      </c>
      <c r="B65" s="47"/>
      <c r="C65" s="49"/>
      <c r="D65" s="132">
        <v>2.3900000000000001E-2</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P11" sqref="P11"/>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42155</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11787750</v>
      </c>
      <c r="C6" s="24"/>
      <c r="D6" s="95">
        <v>11787750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113</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1650000</v>
      </c>
      <c r="C8" s="26"/>
      <c r="D8" s="23">
        <f>150000+1500000</f>
        <v>1650000</v>
      </c>
      <c r="E8" s="40"/>
      <c r="F8" s="23">
        <v>0</v>
      </c>
      <c r="G8" s="26"/>
      <c r="H8" s="23">
        <v>0</v>
      </c>
      <c r="I8" s="26"/>
      <c r="J8" s="23">
        <v>0</v>
      </c>
      <c r="K8" s="26"/>
      <c r="L8" s="23">
        <v>0</v>
      </c>
      <c r="M8" s="26"/>
      <c r="N8" s="23">
        <v>0</v>
      </c>
      <c r="O8" s="3"/>
      <c r="P8" s="114">
        <v>11787750</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0</v>
      </c>
      <c r="C9" s="26"/>
      <c r="D9" s="23">
        <v>0</v>
      </c>
      <c r="E9" s="40"/>
      <c r="F9" s="23">
        <v>0</v>
      </c>
      <c r="G9" s="26"/>
      <c r="H9" s="23">
        <v>0</v>
      </c>
      <c r="I9" s="26"/>
      <c r="J9" s="23">
        <v>0</v>
      </c>
      <c r="K9" s="26"/>
      <c r="L9" s="23">
        <v>0</v>
      </c>
      <c r="M9" s="26"/>
      <c r="N9" s="23">
        <v>0</v>
      </c>
      <c r="O9" s="3"/>
      <c r="P9" s="115">
        <v>0</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3"/>
      <c r="P10" s="115">
        <f>D24</f>
        <v>0</v>
      </c>
      <c r="Q10" s="113"/>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14037750</v>
      </c>
      <c r="C11" s="26"/>
      <c r="D11" s="5">
        <f>SUM(D6:D10)</f>
        <v>13637750</v>
      </c>
      <c r="E11" s="30"/>
      <c r="F11" s="5">
        <f>SUM(F6:F10)</f>
        <v>200000</v>
      </c>
      <c r="G11" s="30"/>
      <c r="H11" s="5">
        <f>SUM(H6:H10)</f>
        <v>200000</v>
      </c>
      <c r="I11" s="30"/>
      <c r="J11" s="5">
        <f>SUM(J6:J10)</f>
        <v>0</v>
      </c>
      <c r="K11" s="30"/>
      <c r="L11" s="5">
        <f>SUM(L6:L10)</f>
        <v>0</v>
      </c>
      <c r="M11" s="26"/>
      <c r="N11" s="5">
        <f>SUM(N6:N10)</f>
        <v>0</v>
      </c>
      <c r="O11" s="3"/>
      <c r="P11" s="116">
        <f>P8-P9-P10</f>
        <v>11787750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3630000</v>
      </c>
      <c r="C16" s="24"/>
      <c r="D16" s="23">
        <v>3630000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-3600000</v>
      </c>
      <c r="C17" s="26"/>
      <c r="D17" s="23">
        <v>-3600000</v>
      </c>
      <c r="E17" s="23"/>
      <c r="F17" s="25">
        <v>0</v>
      </c>
      <c r="G17" s="26"/>
      <c r="H17" s="25">
        <v>0</v>
      </c>
      <c r="I17" s="26"/>
      <c r="J17" s="25">
        <v>0</v>
      </c>
      <c r="K17" s="26"/>
      <c r="L17" s="25">
        <v>0</v>
      </c>
      <c r="M17" s="23"/>
      <c r="N17" s="25">
        <v>0</v>
      </c>
      <c r="O17" s="3"/>
      <c r="P17" s="106"/>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30000</v>
      </c>
      <c r="C18" s="26"/>
      <c r="D18" s="5">
        <f>D16+D17</f>
        <v>30000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v>0</v>
      </c>
      <c r="C22" s="24"/>
      <c r="D22" s="23">
        <v>0</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0</v>
      </c>
      <c r="C24" s="26"/>
      <c r="D24" s="5">
        <f>SUM(D22:D23)</f>
        <v>0</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14067750</v>
      </c>
      <c r="C27" s="26"/>
      <c r="D27" s="13">
        <f>SUM(D11+D18+D24)</f>
        <v>13667750</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15417750</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0.35248628257887515</v>
      </c>
      <c r="E31" s="23"/>
      <c r="F31" s="25"/>
      <c r="G31" s="26"/>
      <c r="H31" s="25"/>
      <c r="I31" s="26"/>
      <c r="J31" s="25"/>
      <c r="K31" s="26"/>
      <c r="L31" s="25"/>
      <c r="M31" s="23"/>
      <c r="N31" s="25"/>
      <c r="O31" s="3"/>
      <c r="P31" s="126" t="s">
        <v>94</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35"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11555750</v>
      </c>
      <c r="C36" s="26"/>
      <c r="D36" s="23">
        <v>11555750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0</v>
      </c>
      <c r="C37" s="26"/>
      <c r="D37" s="23">
        <v>0</v>
      </c>
      <c r="E37" s="26"/>
      <c r="F37" s="25"/>
      <c r="G37" s="30"/>
      <c r="H37" s="25"/>
      <c r="I37" s="30"/>
      <c r="J37" s="25"/>
      <c r="K37" s="30"/>
      <c r="L37" s="25"/>
      <c r="M37" s="30"/>
      <c r="N37" s="25"/>
      <c r="O37" s="4"/>
      <c r="P37" s="111"/>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11555750</v>
      </c>
      <c r="C38" s="33"/>
      <c r="D38" s="95">
        <f>D36+D37</f>
        <v>11555750</v>
      </c>
      <c r="E38" s="26"/>
      <c r="F38" s="25"/>
      <c r="G38" s="30"/>
      <c r="H38" s="25"/>
      <c r="I38" s="30"/>
      <c r="J38" s="25"/>
      <c r="K38" s="30"/>
      <c r="L38" s="25"/>
      <c r="M38" s="30"/>
      <c r="N38" s="25"/>
      <c r="O38" s="3"/>
      <c r="P38" s="111" t="s">
        <v>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18</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1" t="s">
        <v>62</v>
      </c>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3462000</v>
      </c>
      <c r="C41" s="24"/>
      <c r="D41" s="23">
        <v>3062000</v>
      </c>
      <c r="E41" s="24"/>
      <c r="F41" s="23">
        <v>200000</v>
      </c>
      <c r="G41" s="24"/>
      <c r="H41" s="23">
        <v>200000</v>
      </c>
      <c r="I41" s="24"/>
      <c r="J41" s="25">
        <v>0</v>
      </c>
      <c r="K41" s="24"/>
      <c r="L41" s="25">
        <v>0</v>
      </c>
      <c r="M41" s="24"/>
      <c r="N41" s="25">
        <v>0</v>
      </c>
      <c r="O41" s="3"/>
      <c r="P41" s="111" t="s">
        <v>111</v>
      </c>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72</v>
      </c>
      <c r="B42" s="23">
        <f>SUM(D42+F42+H42+J42+L42+N42)</f>
        <v>3000000</v>
      </c>
      <c r="C42" s="23"/>
      <c r="D42" s="23">
        <v>3000000</v>
      </c>
      <c r="E42" s="24"/>
      <c r="F42" s="23">
        <v>0</v>
      </c>
      <c r="G42" s="24"/>
      <c r="H42" s="25">
        <v>0</v>
      </c>
      <c r="I42" s="24"/>
      <c r="J42" s="25">
        <v>0</v>
      </c>
      <c r="K42" s="24"/>
      <c r="L42" s="23">
        <v>0</v>
      </c>
      <c r="M42" s="26"/>
      <c r="N42" s="23">
        <v>0</v>
      </c>
      <c r="O42" s="3"/>
      <c r="P42" s="111" t="s">
        <v>88</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2250000</v>
      </c>
      <c r="C43" s="23"/>
      <c r="D43" s="23">
        <v>1250000</v>
      </c>
      <c r="E43" s="24"/>
      <c r="F43" s="23">
        <v>1000000</v>
      </c>
      <c r="G43" s="24"/>
      <c r="H43" s="25">
        <v>0</v>
      </c>
      <c r="I43" s="24"/>
      <c r="J43" s="25">
        <v>0</v>
      </c>
      <c r="K43" s="24"/>
      <c r="L43" s="23">
        <v>0</v>
      </c>
      <c r="M43" s="26"/>
      <c r="N43" s="23">
        <v>0</v>
      </c>
      <c r="O43" s="3"/>
      <c r="P43" s="111" t="s">
        <v>86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8712000</v>
      </c>
      <c r="C44" s="24"/>
      <c r="D44" s="23">
        <f>SUM(D41:D43)</f>
        <v>7312000</v>
      </c>
      <c r="E44" s="26"/>
      <c r="F44" s="23">
        <f>SUM(F41:F43)</f>
        <v>1200000</v>
      </c>
      <c r="G44" s="27"/>
      <c r="H44" s="23">
        <f>SUM(H41:H43)</f>
        <v>200000</v>
      </c>
      <c r="I44" s="26"/>
      <c r="J44" s="23">
        <f>SUM(J41:J43)</f>
        <v>0</v>
      </c>
      <c r="K44" s="26"/>
      <c r="L44" s="23">
        <f>SUM(L41:L43)</f>
        <v>0</v>
      </c>
      <c r="M44" s="26"/>
      <c r="N44" s="23">
        <f>SUM(N41:N43)</f>
        <v>0</v>
      </c>
      <c r="O44" s="3"/>
      <c r="P44" s="122" t="s">
        <v>116</v>
      </c>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1500000</v>
      </c>
      <c r="C45" s="26"/>
      <c r="D45" s="23">
        <v>750000</v>
      </c>
      <c r="E45" s="26"/>
      <c r="F45" s="23">
        <v>750000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21767750</v>
      </c>
      <c r="C46" s="26"/>
      <c r="D46" s="11">
        <f>SUM(D38+D44+D45)</f>
        <v>19617750</v>
      </c>
      <c r="E46" s="30"/>
      <c r="F46" s="11">
        <f>SUM(F44+F45)</f>
        <v>1950000</v>
      </c>
      <c r="G46" s="30"/>
      <c r="H46" s="11">
        <f>SUM(H44+H45)</f>
        <v>200000</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11" t="s">
        <v>91</v>
      </c>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22"/>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22"/>
      <c r="Q49" s="107"/>
      <c r="R49" s="107"/>
      <c r="S49" s="107"/>
      <c r="T49" s="107"/>
      <c r="U49" s="107"/>
      <c r="V49" s="107"/>
      <c r="W49" s="107"/>
      <c r="X49" s="107"/>
      <c r="Y49" s="107"/>
    </row>
    <row r="50" spans="1:25" ht="15.75" thickBot="1" x14ac:dyDescent="0.25">
      <c r="A50" s="69" t="s">
        <v>36</v>
      </c>
      <c r="B50" s="26"/>
      <c r="C50" s="26"/>
      <c r="D50" s="14">
        <f>D46/D48</f>
        <v>0.44850823045267491</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11" t="s">
        <v>22</v>
      </c>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B41</f>
        <v>3462000</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9.5320257203900027E-2</v>
      </c>
      <c r="E55" s="54"/>
      <c r="F55" s="28" t="s">
        <v>115</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0.13662019533383937</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114</v>
      </c>
      <c r="B65" s="47"/>
      <c r="C65" s="49"/>
      <c r="D65" s="132">
        <v>3.9E-2</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P10" sqref="P10:Q10"/>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42185</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15713250</v>
      </c>
      <c r="C6" s="24"/>
      <c r="D6" s="95">
        <v>15713250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113</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525000</v>
      </c>
      <c r="C8" s="26"/>
      <c r="D8" s="23">
        <v>525000</v>
      </c>
      <c r="E8" s="40"/>
      <c r="F8" s="23">
        <v>0</v>
      </c>
      <c r="G8" s="26"/>
      <c r="H8" s="23">
        <v>0</v>
      </c>
      <c r="I8" s="26"/>
      <c r="J8" s="23">
        <v>0</v>
      </c>
      <c r="K8" s="26"/>
      <c r="L8" s="23">
        <v>0</v>
      </c>
      <c r="M8" s="26"/>
      <c r="N8" s="23">
        <v>0</v>
      </c>
      <c r="O8" s="3"/>
      <c r="P8" s="114">
        <v>23718605</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0</v>
      </c>
      <c r="C9" s="26"/>
      <c r="D9" s="23">
        <v>0</v>
      </c>
      <c r="E9" s="40"/>
      <c r="F9" s="23">
        <v>0</v>
      </c>
      <c r="G9" s="26"/>
      <c r="H9" s="23">
        <v>0</v>
      </c>
      <c r="I9" s="26"/>
      <c r="J9" s="23">
        <v>0</v>
      </c>
      <c r="K9" s="26"/>
      <c r="L9" s="23">
        <v>0</v>
      </c>
      <c r="M9" s="26"/>
      <c r="N9" s="23">
        <v>0</v>
      </c>
      <c r="O9" s="3"/>
      <c r="P9" s="115">
        <v>4405355</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3"/>
      <c r="P10" s="115">
        <v>3600000</v>
      </c>
      <c r="Q10" s="113" t="s">
        <v>127</v>
      </c>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16838250</v>
      </c>
      <c r="C11" s="26"/>
      <c r="D11" s="5">
        <f>SUM(D6:D10)</f>
        <v>16438250</v>
      </c>
      <c r="E11" s="30"/>
      <c r="F11" s="5">
        <f>SUM(F6:F10)</f>
        <v>200000</v>
      </c>
      <c r="G11" s="30"/>
      <c r="H11" s="5">
        <f>SUM(H6:H10)</f>
        <v>200000</v>
      </c>
      <c r="I11" s="30"/>
      <c r="J11" s="5">
        <f>SUM(J6:J10)</f>
        <v>0</v>
      </c>
      <c r="K11" s="30"/>
      <c r="L11" s="5">
        <f>SUM(L6:L10)</f>
        <v>0</v>
      </c>
      <c r="M11" s="26"/>
      <c r="N11" s="5">
        <f>SUM(N6:N10)</f>
        <v>0</v>
      </c>
      <c r="O11" s="3"/>
      <c r="P11" s="116">
        <f>P8-P9-P10</f>
        <v>15713250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3600000</v>
      </c>
      <c r="C16" s="24"/>
      <c r="D16" s="23">
        <v>3600000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06"/>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3600000</v>
      </c>
      <c r="C18" s="26"/>
      <c r="D18" s="5">
        <f>D16+D17</f>
        <v>3600000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f>SUM(D22+F22+H22+J22+L22+N22)</f>
        <v>4405355</v>
      </c>
      <c r="C22" s="24"/>
      <c r="D22" s="23">
        <v>4405355</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4405355</v>
      </c>
      <c r="C24" s="26"/>
      <c r="D24" s="5">
        <f>SUM(D22:D23)</f>
        <v>4405355</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24843605</v>
      </c>
      <c r="C27" s="26"/>
      <c r="D27" s="13">
        <f>SUM(D11+D18+D24)</f>
        <v>24443605</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23718605</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0.54226348879743946</v>
      </c>
      <c r="E31" s="23"/>
      <c r="F31" s="25"/>
      <c r="G31" s="26"/>
      <c r="H31" s="25"/>
      <c r="I31" s="26"/>
      <c r="J31" s="25"/>
      <c r="K31" s="26"/>
      <c r="L31" s="25"/>
      <c r="M31" s="23"/>
      <c r="N31" s="25"/>
      <c r="O31" s="3"/>
      <c r="P31" s="126" t="s">
        <v>117</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36"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11267750</v>
      </c>
      <c r="C36" s="26"/>
      <c r="D36" s="23">
        <f>14867750-3600000</f>
        <v>11267750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3600000</v>
      </c>
      <c r="C37" s="26"/>
      <c r="D37" s="23">
        <v>3600000</v>
      </c>
      <c r="E37" s="26"/>
      <c r="F37" s="25"/>
      <c r="G37" s="30"/>
      <c r="H37" s="25"/>
      <c r="I37" s="30"/>
      <c r="J37" s="25"/>
      <c r="K37" s="30"/>
      <c r="L37" s="25"/>
      <c r="M37" s="30"/>
      <c r="N37" s="25"/>
      <c r="O37" s="4"/>
      <c r="P37" s="111"/>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14867750</v>
      </c>
      <c r="C38" s="33"/>
      <c r="D38" s="95">
        <f>D36+D37</f>
        <v>14867750</v>
      </c>
      <c r="E38" s="26"/>
      <c r="F38" s="25"/>
      <c r="G38" s="30"/>
      <c r="H38" s="25"/>
      <c r="I38" s="30"/>
      <c r="J38" s="25"/>
      <c r="K38" s="30"/>
      <c r="L38" s="25"/>
      <c r="M38" s="30"/>
      <c r="N38" s="25"/>
      <c r="O38" s="3"/>
      <c r="P38" s="111" t="s">
        <v>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18</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1" t="s">
        <v>62</v>
      </c>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12080855</v>
      </c>
      <c r="C41" s="24"/>
      <c r="D41" s="23">
        <v>11680855</v>
      </c>
      <c r="E41" s="24"/>
      <c r="F41" s="23">
        <v>200000</v>
      </c>
      <c r="G41" s="24"/>
      <c r="H41" s="23">
        <v>200000</v>
      </c>
      <c r="I41" s="24"/>
      <c r="J41" s="25">
        <v>0</v>
      </c>
      <c r="K41" s="24"/>
      <c r="L41" s="25">
        <v>0</v>
      </c>
      <c r="M41" s="24"/>
      <c r="N41" s="25">
        <v>0</v>
      </c>
      <c r="O41" s="3"/>
      <c r="P41" s="111" t="s">
        <v>111</v>
      </c>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118</v>
      </c>
      <c r="B42" s="23">
        <f>SUM(D42+F42+H42+J42+L42+N42)</f>
        <v>3000000</v>
      </c>
      <c r="C42" s="23"/>
      <c r="D42" s="23">
        <v>1000000</v>
      </c>
      <c r="E42" s="24"/>
      <c r="F42" s="23">
        <v>1000000</v>
      </c>
      <c r="G42" s="24"/>
      <c r="H42" s="25">
        <v>1000000</v>
      </c>
      <c r="I42" s="24"/>
      <c r="J42" s="25">
        <v>0</v>
      </c>
      <c r="K42" s="24"/>
      <c r="L42" s="23">
        <v>0</v>
      </c>
      <c r="M42" s="26"/>
      <c r="N42" s="23">
        <v>0</v>
      </c>
      <c r="O42" s="3"/>
      <c r="P42" s="111" t="s">
        <v>88</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2250000</v>
      </c>
      <c r="C43" s="23"/>
      <c r="D43" s="23">
        <v>1250000</v>
      </c>
      <c r="E43" s="24"/>
      <c r="F43" s="23">
        <v>1000000</v>
      </c>
      <c r="G43" s="24"/>
      <c r="H43" s="25">
        <v>0</v>
      </c>
      <c r="I43" s="24"/>
      <c r="J43" s="25">
        <v>0</v>
      </c>
      <c r="K43" s="24"/>
      <c r="L43" s="23">
        <v>0</v>
      </c>
      <c r="M43" s="26"/>
      <c r="N43" s="23">
        <v>0</v>
      </c>
      <c r="O43" s="3"/>
      <c r="P43" s="111" t="s">
        <v>86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17330855</v>
      </c>
      <c r="C44" s="24"/>
      <c r="D44" s="23">
        <f>SUM(D41:D43)</f>
        <v>13930855</v>
      </c>
      <c r="E44" s="26"/>
      <c r="F44" s="23">
        <f>SUM(F41:F43)</f>
        <v>2200000</v>
      </c>
      <c r="G44" s="27"/>
      <c r="H44" s="23">
        <f>SUM(H41:H43)</f>
        <v>1200000</v>
      </c>
      <c r="I44" s="26"/>
      <c r="J44" s="23">
        <f>SUM(J41:J43)</f>
        <v>0</v>
      </c>
      <c r="K44" s="26"/>
      <c r="L44" s="23">
        <f>SUM(L41:L43)</f>
        <v>0</v>
      </c>
      <c r="M44" s="26"/>
      <c r="N44" s="23">
        <f>SUM(N41:N43)</f>
        <v>0</v>
      </c>
      <c r="O44" s="3"/>
      <c r="P44" s="122" t="s">
        <v>116</v>
      </c>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525000</v>
      </c>
      <c r="C45" s="26"/>
      <c r="D45" s="23">
        <v>525000</v>
      </c>
      <c r="E45" s="26"/>
      <c r="F45" s="23">
        <v>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32723605</v>
      </c>
      <c r="C46" s="26"/>
      <c r="D46" s="11">
        <f>SUM(D38+D44+D45)</f>
        <v>29323605</v>
      </c>
      <c r="E46" s="30"/>
      <c r="F46" s="11">
        <f>SUM(F44+F45)</f>
        <v>2200000</v>
      </c>
      <c r="G46" s="30"/>
      <c r="H46" s="11">
        <f>SUM(H44+H45)</f>
        <v>1200000</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11" t="s">
        <v>91</v>
      </c>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22"/>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22"/>
      <c r="Q49" s="107"/>
      <c r="R49" s="107"/>
      <c r="S49" s="107"/>
      <c r="T49" s="107"/>
      <c r="U49" s="107"/>
      <c r="V49" s="107"/>
      <c r="W49" s="107"/>
      <c r="X49" s="107"/>
      <c r="Y49" s="107"/>
    </row>
    <row r="50" spans="1:25" ht="15.75" thickBot="1" x14ac:dyDescent="0.25">
      <c r="A50" s="69" t="s">
        <v>36</v>
      </c>
      <c r="B50" s="26"/>
      <c r="C50" s="26"/>
      <c r="D50" s="14">
        <f>D46/D48</f>
        <v>0.67040706447187925</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11" t="s">
        <v>22</v>
      </c>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B44</f>
        <v>17330855</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0.47717549282596672</v>
      </c>
      <c r="E55" s="54"/>
      <c r="F55" s="28" t="s">
        <v>115</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0.49163047117144548</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119</v>
      </c>
      <c r="B65" s="47"/>
      <c r="C65" s="49"/>
      <c r="D65" s="132">
        <v>4.2999999999999997E-2</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P10" sqref="P10:Q10"/>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42186</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19413250</v>
      </c>
      <c r="C6" s="24"/>
      <c r="D6" s="95">
        <v>19413250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113</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275000</v>
      </c>
      <c r="C8" s="26"/>
      <c r="D8" s="23">
        <v>275000</v>
      </c>
      <c r="E8" s="40"/>
      <c r="F8" s="23">
        <v>0</v>
      </c>
      <c r="G8" s="26"/>
      <c r="H8" s="23">
        <v>0</v>
      </c>
      <c r="I8" s="26"/>
      <c r="J8" s="23">
        <v>0</v>
      </c>
      <c r="K8" s="26"/>
      <c r="L8" s="23">
        <v>0</v>
      </c>
      <c r="M8" s="26"/>
      <c r="N8" s="23">
        <v>0</v>
      </c>
      <c r="O8" s="3"/>
      <c r="P8" s="114">
        <v>23818605</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0</v>
      </c>
      <c r="C9" s="26"/>
      <c r="D9" s="23">
        <v>0</v>
      </c>
      <c r="E9" s="40"/>
      <c r="F9" s="23">
        <v>0</v>
      </c>
      <c r="G9" s="26"/>
      <c r="H9" s="23">
        <v>0</v>
      </c>
      <c r="I9" s="26"/>
      <c r="J9" s="23">
        <v>0</v>
      </c>
      <c r="K9" s="26"/>
      <c r="L9" s="23">
        <v>0</v>
      </c>
      <c r="M9" s="26"/>
      <c r="N9" s="23">
        <v>0</v>
      </c>
      <c r="O9" s="3"/>
      <c r="P9" s="115">
        <v>4405355</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3"/>
      <c r="P10" s="115"/>
      <c r="Q10" s="113"/>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20288250</v>
      </c>
      <c r="C11" s="26"/>
      <c r="D11" s="5">
        <f>SUM(D6:D10)</f>
        <v>19888250</v>
      </c>
      <c r="E11" s="30"/>
      <c r="F11" s="5">
        <f>SUM(F6:F10)</f>
        <v>200000</v>
      </c>
      <c r="G11" s="30"/>
      <c r="H11" s="5">
        <f>SUM(H6:H10)</f>
        <v>200000</v>
      </c>
      <c r="I11" s="30"/>
      <c r="J11" s="5">
        <f>SUM(J6:J10)</f>
        <v>0</v>
      </c>
      <c r="K11" s="30"/>
      <c r="L11" s="5">
        <f>SUM(L6:L10)</f>
        <v>0</v>
      </c>
      <c r="M11" s="26"/>
      <c r="N11" s="5">
        <f>SUM(N6:N10)</f>
        <v>0</v>
      </c>
      <c r="O11" s="3"/>
      <c r="P11" s="116">
        <f>P8-P9-P10</f>
        <v>19413250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3600000</v>
      </c>
      <c r="C16" s="24"/>
      <c r="D16" s="23">
        <v>3600000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11" t="s">
        <v>120</v>
      </c>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3600000</v>
      </c>
      <c r="C18" s="26"/>
      <c r="D18" s="5">
        <f>D16+D17</f>
        <v>3600000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f>SUM(D22+F22+H22+J22+L22+N22)</f>
        <v>4405355</v>
      </c>
      <c r="C22" s="24"/>
      <c r="D22" s="23">
        <v>4405355</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4405355</v>
      </c>
      <c r="C24" s="26"/>
      <c r="D24" s="5">
        <f>SUM(D22:D23)</f>
        <v>4405355</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28293605</v>
      </c>
      <c r="C27" s="26"/>
      <c r="D27" s="13">
        <f>SUM(D11+D18+D24)</f>
        <v>27893605</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27418605</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0.62685425240054871</v>
      </c>
      <c r="E31" s="23"/>
      <c r="F31" s="25"/>
      <c r="G31" s="26"/>
      <c r="H31" s="25"/>
      <c r="I31" s="26"/>
      <c r="J31" s="25"/>
      <c r="K31" s="26"/>
      <c r="L31" s="25"/>
      <c r="M31" s="23"/>
      <c r="N31" s="25"/>
      <c r="O31" s="3"/>
      <c r="P31" s="126" t="s">
        <v>117</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37"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17253250</v>
      </c>
      <c r="C36" s="26"/>
      <c r="D36" s="23">
        <f>D38-D37</f>
        <v>17253250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3600000</v>
      </c>
      <c r="C37" s="26"/>
      <c r="D37" s="23">
        <v>3600000</v>
      </c>
      <c r="E37" s="26"/>
      <c r="F37" s="25"/>
      <c r="G37" s="30"/>
      <c r="H37" s="25"/>
      <c r="I37" s="30"/>
      <c r="J37" s="25"/>
      <c r="K37" s="30"/>
      <c r="L37" s="25"/>
      <c r="M37" s="30"/>
      <c r="N37" s="25"/>
      <c r="O37" s="4"/>
      <c r="P37" s="111" t="s">
        <v>121</v>
      </c>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20853250</v>
      </c>
      <c r="C38" s="33"/>
      <c r="D38" s="95">
        <v>20853250</v>
      </c>
      <c r="E38" s="26"/>
      <c r="F38" s="25"/>
      <c r="G38" s="30"/>
      <c r="H38" s="25"/>
      <c r="I38" s="30"/>
      <c r="J38" s="25"/>
      <c r="K38" s="30"/>
      <c r="L38" s="25"/>
      <c r="M38" s="30"/>
      <c r="N38" s="25"/>
      <c r="O38" s="3"/>
      <c r="P38" s="111"/>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122</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3"/>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7195355</v>
      </c>
      <c r="C41" s="24"/>
      <c r="D41" s="23">
        <v>3990000</v>
      </c>
      <c r="E41" s="24"/>
      <c r="F41" s="23">
        <v>1800000</v>
      </c>
      <c r="G41" s="24"/>
      <c r="H41" s="23">
        <v>1405355</v>
      </c>
      <c r="I41" s="24"/>
      <c r="J41" s="25">
        <v>0</v>
      </c>
      <c r="K41" s="24"/>
      <c r="L41" s="25">
        <v>0</v>
      </c>
      <c r="M41" s="24"/>
      <c r="N41" s="25">
        <v>0</v>
      </c>
      <c r="O41" s="3"/>
      <c r="P41" s="113"/>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118</v>
      </c>
      <c r="B42" s="23">
        <f>SUM(D42+F42+H42+J42+L42+N42)</f>
        <v>3000000</v>
      </c>
      <c r="C42" s="23"/>
      <c r="D42" s="23">
        <v>1000000</v>
      </c>
      <c r="E42" s="24"/>
      <c r="F42" s="23">
        <v>1000000</v>
      </c>
      <c r="G42" s="24"/>
      <c r="H42" s="25">
        <v>1000000</v>
      </c>
      <c r="I42" s="24"/>
      <c r="J42" s="25">
        <v>0</v>
      </c>
      <c r="K42" s="24"/>
      <c r="L42" s="23">
        <v>0</v>
      </c>
      <c r="M42" s="26"/>
      <c r="N42" s="23">
        <v>0</v>
      </c>
      <c r="O42" s="3"/>
      <c r="P42" s="111" t="s">
        <v>86</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1250000</v>
      </c>
      <c r="C43" s="23"/>
      <c r="D43" s="23">
        <v>250000</v>
      </c>
      <c r="E43" s="24"/>
      <c r="F43" s="23">
        <v>1000000</v>
      </c>
      <c r="G43" s="24"/>
      <c r="H43" s="25">
        <v>0</v>
      </c>
      <c r="I43" s="24"/>
      <c r="J43" s="25">
        <v>0</v>
      </c>
      <c r="K43" s="24"/>
      <c r="L43" s="23">
        <v>0</v>
      </c>
      <c r="M43" s="26"/>
      <c r="N43" s="23">
        <v>0</v>
      </c>
      <c r="O43" s="3"/>
      <c r="P43" s="122" t="s">
        <v>116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11445355</v>
      </c>
      <c r="C44" s="24"/>
      <c r="D44" s="23">
        <f>SUM(D41:D43)</f>
        <v>5240000</v>
      </c>
      <c r="E44" s="26"/>
      <c r="F44" s="23">
        <f>SUM(F41:F43)</f>
        <v>3800000</v>
      </c>
      <c r="G44" s="27"/>
      <c r="H44" s="23">
        <f>SUM(H41:H43)</f>
        <v>2405355</v>
      </c>
      <c r="I44" s="26"/>
      <c r="J44" s="23">
        <f>SUM(J41:J43)</f>
        <v>0</v>
      </c>
      <c r="K44" s="26"/>
      <c r="L44" s="23">
        <f>SUM(L41:L43)</f>
        <v>0</v>
      </c>
      <c r="M44" s="26"/>
      <c r="N44" s="23">
        <f>SUM(N41:N43)</f>
        <v>0</v>
      </c>
      <c r="O44" s="3"/>
      <c r="P44" s="111" t="s">
        <v>124</v>
      </c>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275000</v>
      </c>
      <c r="C45" s="26"/>
      <c r="D45" s="23">
        <v>275000</v>
      </c>
      <c r="E45" s="26"/>
      <c r="F45" s="23">
        <v>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32573605</v>
      </c>
      <c r="C46" s="26"/>
      <c r="D46" s="11">
        <f>SUM(D38+D44+D45)</f>
        <v>26368250</v>
      </c>
      <c r="E46" s="30"/>
      <c r="F46" s="11">
        <f>SUM(F44+F45)</f>
        <v>3800000</v>
      </c>
      <c r="G46" s="30"/>
      <c r="H46" s="11">
        <f>SUM(H44+H45)</f>
        <v>2405355</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22"/>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11" t="s">
        <v>91</v>
      </c>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11" t="s">
        <v>22</v>
      </c>
      <c r="Q49" s="107"/>
      <c r="R49" s="107"/>
      <c r="S49" s="107"/>
      <c r="T49" s="107"/>
      <c r="U49" s="107"/>
      <c r="V49" s="107"/>
      <c r="W49" s="107"/>
      <c r="X49" s="107"/>
      <c r="Y49" s="107"/>
    </row>
    <row r="50" spans="1:25" ht="15.75" thickBot="1" x14ac:dyDescent="0.25">
      <c r="A50" s="69" t="s">
        <v>36</v>
      </c>
      <c r="B50" s="26"/>
      <c r="C50" s="26"/>
      <c r="D50" s="14">
        <f>D46/D48</f>
        <v>0.60284064929126657</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06"/>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B44</f>
        <v>11445355</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0.315128302250128</v>
      </c>
      <c r="E55" s="54"/>
      <c r="F55" s="28" t="s">
        <v>115</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0.3226999575739502</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123</v>
      </c>
      <c r="B65" s="47"/>
      <c r="C65" s="49"/>
      <c r="D65" s="132">
        <v>4.2999999999999997E-2</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H39" sqref="H39"/>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42186</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15813250</v>
      </c>
      <c r="C6" s="24"/>
      <c r="D6" s="95">
        <v>15813250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113</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275000</v>
      </c>
      <c r="C8" s="26"/>
      <c r="D8" s="23">
        <v>275000</v>
      </c>
      <c r="E8" s="40"/>
      <c r="F8" s="23">
        <v>0</v>
      </c>
      <c r="G8" s="26"/>
      <c r="H8" s="23">
        <v>0</v>
      </c>
      <c r="I8" s="26"/>
      <c r="J8" s="23">
        <v>0</v>
      </c>
      <c r="K8" s="26"/>
      <c r="L8" s="23">
        <v>0</v>
      </c>
      <c r="M8" s="26"/>
      <c r="N8" s="23">
        <v>0</v>
      </c>
      <c r="O8" s="3"/>
      <c r="P8" s="114">
        <v>23818605</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0</v>
      </c>
      <c r="C9" s="26"/>
      <c r="D9" s="23">
        <v>0</v>
      </c>
      <c r="E9" s="40"/>
      <c r="F9" s="23">
        <v>0</v>
      </c>
      <c r="G9" s="26"/>
      <c r="H9" s="23">
        <v>0</v>
      </c>
      <c r="I9" s="26"/>
      <c r="J9" s="23">
        <v>0</v>
      </c>
      <c r="K9" s="26"/>
      <c r="L9" s="23">
        <v>0</v>
      </c>
      <c r="M9" s="26"/>
      <c r="N9" s="23">
        <v>0</v>
      </c>
      <c r="O9" s="3"/>
      <c r="P9" s="115">
        <v>4405355</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3"/>
      <c r="P10" s="115">
        <v>3600000</v>
      </c>
      <c r="Q10" s="113" t="s">
        <v>127</v>
      </c>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16688250</v>
      </c>
      <c r="C11" s="26"/>
      <c r="D11" s="5">
        <f>SUM(D6:D10)</f>
        <v>16288250</v>
      </c>
      <c r="E11" s="30"/>
      <c r="F11" s="5">
        <f>SUM(F6:F10)</f>
        <v>200000</v>
      </c>
      <c r="G11" s="30"/>
      <c r="H11" s="5">
        <f>SUM(H6:H10)</f>
        <v>200000</v>
      </c>
      <c r="I11" s="30"/>
      <c r="J11" s="5">
        <f>SUM(J6:J10)</f>
        <v>0</v>
      </c>
      <c r="K11" s="30"/>
      <c r="L11" s="5">
        <f>SUM(L6:L10)</f>
        <v>0</v>
      </c>
      <c r="M11" s="26"/>
      <c r="N11" s="5">
        <f>SUM(N6:N10)</f>
        <v>0</v>
      </c>
      <c r="O11" s="3"/>
      <c r="P11" s="116">
        <f>P8-P9-P10</f>
        <v>15813250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3600000</v>
      </c>
      <c r="C16" s="24"/>
      <c r="D16" s="23">
        <v>3600000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11" t="s">
        <v>120</v>
      </c>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3600000</v>
      </c>
      <c r="C18" s="26"/>
      <c r="D18" s="5">
        <f>D16+D17</f>
        <v>3600000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f>SUM(D22+F22+H22+J22+L22+N22)</f>
        <v>4405355</v>
      </c>
      <c r="C22" s="24"/>
      <c r="D22" s="23">
        <v>4405355</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4405355</v>
      </c>
      <c r="C24" s="26"/>
      <c r="D24" s="5">
        <f>SUM(D22:D23)</f>
        <v>4405355</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24693605</v>
      </c>
      <c r="C27" s="26"/>
      <c r="D27" s="13">
        <f>SUM(D11+D18+D24)</f>
        <v>24293605</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23818605</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0.54454972565157755</v>
      </c>
      <c r="E31" s="23"/>
      <c r="F31" s="25"/>
      <c r="G31" s="26"/>
      <c r="H31" s="25"/>
      <c r="I31" s="26"/>
      <c r="J31" s="25"/>
      <c r="K31" s="26"/>
      <c r="L31" s="25"/>
      <c r="M31" s="23"/>
      <c r="N31" s="25"/>
      <c r="O31" s="3"/>
      <c r="P31" s="126" t="s">
        <v>117</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45"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17253250</v>
      </c>
      <c r="C36" s="26"/>
      <c r="D36" s="23">
        <f>D38-D37</f>
        <v>17253250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3600000</v>
      </c>
      <c r="C37" s="26"/>
      <c r="D37" s="23">
        <v>3600000</v>
      </c>
      <c r="E37" s="26"/>
      <c r="F37" s="25"/>
      <c r="G37" s="30"/>
      <c r="H37" s="25"/>
      <c r="I37" s="30"/>
      <c r="J37" s="25"/>
      <c r="K37" s="30"/>
      <c r="L37" s="25"/>
      <c r="M37" s="30"/>
      <c r="N37" s="25"/>
      <c r="O37" s="4"/>
      <c r="P37" s="111" t="s">
        <v>121</v>
      </c>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20853250</v>
      </c>
      <c r="C38" s="33"/>
      <c r="D38" s="95">
        <v>20853250</v>
      </c>
      <c r="E38" s="26"/>
      <c r="F38" s="25"/>
      <c r="G38" s="30"/>
      <c r="H38" s="25"/>
      <c r="I38" s="30"/>
      <c r="J38" s="25"/>
      <c r="K38" s="30"/>
      <c r="L38" s="25"/>
      <c r="M38" s="30"/>
      <c r="N38" s="25"/>
      <c r="O38" s="3"/>
      <c r="P38" s="111"/>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122</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3"/>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7195355</v>
      </c>
      <c r="C41" s="24"/>
      <c r="D41" s="23">
        <v>3990000</v>
      </c>
      <c r="E41" s="24"/>
      <c r="F41" s="23">
        <v>1800000</v>
      </c>
      <c r="G41" s="24"/>
      <c r="H41" s="23">
        <v>1405355</v>
      </c>
      <c r="I41" s="24"/>
      <c r="J41" s="25">
        <v>0</v>
      </c>
      <c r="K41" s="24"/>
      <c r="L41" s="25">
        <v>0</v>
      </c>
      <c r="M41" s="24"/>
      <c r="N41" s="25">
        <v>0</v>
      </c>
      <c r="O41" s="3"/>
      <c r="P41" s="113"/>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118</v>
      </c>
      <c r="B42" s="23">
        <f>SUM(D42+F42+H42+J42+L42+N42)</f>
        <v>3000000</v>
      </c>
      <c r="C42" s="23"/>
      <c r="D42" s="23">
        <v>1000000</v>
      </c>
      <c r="E42" s="24"/>
      <c r="F42" s="23">
        <v>1000000</v>
      </c>
      <c r="G42" s="24"/>
      <c r="H42" s="25">
        <v>1000000</v>
      </c>
      <c r="I42" s="24"/>
      <c r="J42" s="25">
        <v>0</v>
      </c>
      <c r="K42" s="24"/>
      <c r="L42" s="23">
        <v>0</v>
      </c>
      <c r="M42" s="26"/>
      <c r="N42" s="23">
        <v>0</v>
      </c>
      <c r="O42" s="3"/>
      <c r="P42" s="111" t="s">
        <v>86</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1250000</v>
      </c>
      <c r="C43" s="23"/>
      <c r="D43" s="23">
        <v>250000</v>
      </c>
      <c r="E43" s="24"/>
      <c r="F43" s="23">
        <v>1000000</v>
      </c>
      <c r="G43" s="24"/>
      <c r="H43" s="25">
        <v>0</v>
      </c>
      <c r="I43" s="24"/>
      <c r="J43" s="25">
        <v>0</v>
      </c>
      <c r="K43" s="24"/>
      <c r="L43" s="23">
        <v>0</v>
      </c>
      <c r="M43" s="26"/>
      <c r="N43" s="23">
        <v>0</v>
      </c>
      <c r="O43" s="3"/>
      <c r="P43" s="122" t="s">
        <v>116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11445355</v>
      </c>
      <c r="C44" s="24"/>
      <c r="D44" s="23">
        <f>SUM(D41:D43)</f>
        <v>5240000</v>
      </c>
      <c r="E44" s="26"/>
      <c r="F44" s="23">
        <f>SUM(F41:F43)</f>
        <v>3800000</v>
      </c>
      <c r="G44" s="27"/>
      <c r="H44" s="23">
        <f>SUM(H41:H43)</f>
        <v>2405355</v>
      </c>
      <c r="I44" s="26"/>
      <c r="J44" s="23">
        <f>SUM(J41:J43)</f>
        <v>0</v>
      </c>
      <c r="K44" s="26"/>
      <c r="L44" s="23">
        <f>SUM(L41:L43)</f>
        <v>0</v>
      </c>
      <c r="M44" s="26"/>
      <c r="N44" s="23">
        <f>SUM(N41:N43)</f>
        <v>0</v>
      </c>
      <c r="O44" s="3"/>
      <c r="P44" s="111" t="s">
        <v>124</v>
      </c>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275000</v>
      </c>
      <c r="C45" s="26"/>
      <c r="D45" s="23">
        <v>275000</v>
      </c>
      <c r="E45" s="26"/>
      <c r="F45" s="23">
        <v>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32573605</v>
      </c>
      <c r="C46" s="26"/>
      <c r="D46" s="11">
        <f>SUM(D38+D44+D45)</f>
        <v>26368250</v>
      </c>
      <c r="E46" s="30"/>
      <c r="F46" s="11">
        <f>SUM(F44+F45)</f>
        <v>3800000</v>
      </c>
      <c r="G46" s="30"/>
      <c r="H46" s="11">
        <f>SUM(H44+H45)</f>
        <v>2405355</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22"/>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11" t="s">
        <v>91</v>
      </c>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11" t="s">
        <v>22</v>
      </c>
      <c r="Q49" s="107"/>
      <c r="R49" s="107"/>
      <c r="S49" s="107"/>
      <c r="T49" s="107"/>
      <c r="U49" s="107"/>
      <c r="V49" s="107"/>
      <c r="W49" s="107"/>
      <c r="X49" s="107"/>
      <c r="Y49" s="107"/>
    </row>
    <row r="50" spans="1:25" ht="15.75" thickBot="1" x14ac:dyDescent="0.25">
      <c r="A50" s="69" t="s">
        <v>36</v>
      </c>
      <c r="B50" s="26"/>
      <c r="C50" s="26"/>
      <c r="D50" s="14">
        <f>D46/D48</f>
        <v>0.60284064929126657</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06"/>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B44</f>
        <v>11445355</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0.315128302250128</v>
      </c>
      <c r="E55" s="54"/>
      <c r="F55" s="28" t="s">
        <v>115</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0.3226999575739502</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123</v>
      </c>
      <c r="B65" s="47"/>
      <c r="C65" s="49"/>
      <c r="D65" s="132">
        <v>4.2999999999999997E-2</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D6" sqref="D6"/>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42247</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21979890</v>
      </c>
      <c r="C6" s="24"/>
      <c r="D6" s="95">
        <v>21979890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113</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125000</v>
      </c>
      <c r="C8" s="26"/>
      <c r="D8" s="23">
        <v>125000</v>
      </c>
      <c r="E8" s="40"/>
      <c r="F8" s="23">
        <v>0</v>
      </c>
      <c r="G8" s="26"/>
      <c r="H8" s="23">
        <v>0</v>
      </c>
      <c r="I8" s="26"/>
      <c r="J8" s="23">
        <v>0</v>
      </c>
      <c r="K8" s="26"/>
      <c r="L8" s="23">
        <v>0</v>
      </c>
      <c r="M8" s="26"/>
      <c r="N8" s="23">
        <v>0</v>
      </c>
      <c r="O8" s="3"/>
      <c r="P8" s="114">
        <v>30010245</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1000000</v>
      </c>
      <c r="C9" s="26"/>
      <c r="D9" s="23">
        <v>0</v>
      </c>
      <c r="E9" s="40"/>
      <c r="F9" s="23">
        <v>1000000</v>
      </c>
      <c r="G9" s="26"/>
      <c r="H9" s="23">
        <v>0</v>
      </c>
      <c r="I9" s="26"/>
      <c r="J9" s="23">
        <v>0</v>
      </c>
      <c r="K9" s="26"/>
      <c r="L9" s="23">
        <v>0</v>
      </c>
      <c r="M9" s="26"/>
      <c r="N9" s="23">
        <v>0</v>
      </c>
      <c r="O9" s="3"/>
      <c r="P9" s="115">
        <v>4430355</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3"/>
      <c r="P10" s="115">
        <v>3600000</v>
      </c>
      <c r="Q10" s="113" t="s">
        <v>127</v>
      </c>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23704890</v>
      </c>
      <c r="C11" s="26"/>
      <c r="D11" s="5">
        <f>SUM(D6:D10)</f>
        <v>22304890</v>
      </c>
      <c r="E11" s="30"/>
      <c r="F11" s="5">
        <f>SUM(F6:F10)</f>
        <v>1200000</v>
      </c>
      <c r="G11" s="30"/>
      <c r="H11" s="5">
        <f>SUM(H6:H10)</f>
        <v>200000</v>
      </c>
      <c r="I11" s="30"/>
      <c r="J11" s="5">
        <f>SUM(J6:J10)</f>
        <v>0</v>
      </c>
      <c r="K11" s="30"/>
      <c r="L11" s="5">
        <f>SUM(L6:L10)</f>
        <v>0</v>
      </c>
      <c r="M11" s="26"/>
      <c r="N11" s="5">
        <f>SUM(N6:N10)</f>
        <v>0</v>
      </c>
      <c r="O11" s="3"/>
      <c r="P11" s="116">
        <f>P8-P9-P10</f>
        <v>21979890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3600000</v>
      </c>
      <c r="C16" s="24"/>
      <c r="D16" s="23">
        <v>3600000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11" t="s">
        <v>120</v>
      </c>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3600000</v>
      </c>
      <c r="C18" s="26"/>
      <c r="D18" s="5">
        <f>D16+D17</f>
        <v>3600000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f>SUM(D22+F22+H22+J22+L22+N22)</f>
        <v>4430355</v>
      </c>
      <c r="C22" s="24"/>
      <c r="D22" s="23">
        <f>4405355+25000</f>
        <v>4430355</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4430355</v>
      </c>
      <c r="C24" s="26"/>
      <c r="D24" s="5">
        <f>SUM(D22:D23)</f>
        <v>4430355</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31735245</v>
      </c>
      <c r="C27" s="26"/>
      <c r="D27" s="13">
        <f>SUM(D11+D18+D24)</f>
        <v>30335245</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30010245</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0.6861052812071331</v>
      </c>
      <c r="E31" s="23"/>
      <c r="F31" s="25"/>
      <c r="G31" s="26"/>
      <c r="H31" s="25"/>
      <c r="I31" s="26"/>
      <c r="J31" s="25"/>
      <c r="K31" s="26"/>
      <c r="L31" s="25"/>
      <c r="M31" s="23"/>
      <c r="N31" s="25"/>
      <c r="O31" s="3"/>
      <c r="P31" s="126" t="s">
        <v>117</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38"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19245750</v>
      </c>
      <c r="C36" s="26"/>
      <c r="D36" s="23">
        <f>D38-D37</f>
        <v>19245750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3600000</v>
      </c>
      <c r="C37" s="26"/>
      <c r="D37" s="23">
        <v>3600000</v>
      </c>
      <c r="E37" s="26"/>
      <c r="F37" s="25"/>
      <c r="G37" s="30"/>
      <c r="H37" s="25"/>
      <c r="I37" s="30"/>
      <c r="J37" s="25"/>
      <c r="K37" s="30"/>
      <c r="L37" s="25"/>
      <c r="M37" s="30"/>
      <c r="N37" s="25"/>
      <c r="O37" s="4"/>
      <c r="P37" s="111" t="s">
        <v>121</v>
      </c>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22845750</v>
      </c>
      <c r="C38" s="33"/>
      <c r="D38" s="95">
        <v>22845750</v>
      </c>
      <c r="E38" s="26"/>
      <c r="F38" s="25"/>
      <c r="G38" s="30"/>
      <c r="H38" s="25"/>
      <c r="I38" s="30"/>
      <c r="J38" s="25"/>
      <c r="K38" s="30"/>
      <c r="L38" s="25"/>
      <c r="M38" s="30"/>
      <c r="N38" s="25"/>
      <c r="O38" s="3"/>
      <c r="P38" s="111" t="s">
        <v>126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122</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3"/>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11394495</v>
      </c>
      <c r="C41" s="24"/>
      <c r="D41" s="23">
        <v>7189140</v>
      </c>
      <c r="E41" s="24"/>
      <c r="F41" s="23">
        <v>2800000</v>
      </c>
      <c r="G41" s="24"/>
      <c r="H41" s="23">
        <v>1405355</v>
      </c>
      <c r="I41" s="24"/>
      <c r="J41" s="25">
        <v>0</v>
      </c>
      <c r="K41" s="24"/>
      <c r="L41" s="25">
        <v>0</v>
      </c>
      <c r="M41" s="24"/>
      <c r="N41" s="25">
        <v>0</v>
      </c>
      <c r="O41" s="3"/>
      <c r="P41" s="113"/>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118</v>
      </c>
      <c r="B42" s="23">
        <f>SUM(D42+F42+H42+J42+L42+N42)</f>
        <v>3000000</v>
      </c>
      <c r="C42" s="23"/>
      <c r="D42" s="23">
        <v>1000000</v>
      </c>
      <c r="E42" s="24"/>
      <c r="F42" s="23">
        <v>1000000</v>
      </c>
      <c r="G42" s="24"/>
      <c r="H42" s="25">
        <v>1000000</v>
      </c>
      <c r="I42" s="24"/>
      <c r="J42" s="25">
        <v>0</v>
      </c>
      <c r="K42" s="24"/>
      <c r="L42" s="23">
        <v>0</v>
      </c>
      <c r="M42" s="26"/>
      <c r="N42" s="23">
        <v>0</v>
      </c>
      <c r="O42" s="3"/>
      <c r="P42" s="111" t="s">
        <v>86</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1250000</v>
      </c>
      <c r="C43" s="23"/>
      <c r="D43" s="23">
        <v>250000</v>
      </c>
      <c r="E43" s="24"/>
      <c r="F43" s="23">
        <v>1000000</v>
      </c>
      <c r="G43" s="24"/>
      <c r="H43" s="25">
        <v>0</v>
      </c>
      <c r="I43" s="24"/>
      <c r="J43" s="25">
        <v>0</v>
      </c>
      <c r="K43" s="24"/>
      <c r="L43" s="23">
        <v>0</v>
      </c>
      <c r="M43" s="26"/>
      <c r="N43" s="23">
        <v>0</v>
      </c>
      <c r="O43" s="3"/>
      <c r="P43" s="122" t="s">
        <v>116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15644495</v>
      </c>
      <c r="C44" s="24"/>
      <c r="D44" s="23">
        <f>SUM(D41:D43)</f>
        <v>8439140</v>
      </c>
      <c r="E44" s="26"/>
      <c r="F44" s="23">
        <f>SUM(F41:F43)</f>
        <v>4800000</v>
      </c>
      <c r="G44" s="27"/>
      <c r="H44" s="23">
        <f>SUM(H41:H43)</f>
        <v>2405355</v>
      </c>
      <c r="I44" s="26"/>
      <c r="J44" s="23">
        <f>SUM(J41:J43)</f>
        <v>0</v>
      </c>
      <c r="K44" s="26"/>
      <c r="L44" s="23">
        <f>SUM(L41:L43)</f>
        <v>0</v>
      </c>
      <c r="M44" s="26"/>
      <c r="N44" s="23">
        <f>SUM(N41:N43)</f>
        <v>0</v>
      </c>
      <c r="O44" s="3"/>
      <c r="P44" s="111" t="s">
        <v>124</v>
      </c>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125000</v>
      </c>
      <c r="C45" s="26"/>
      <c r="D45" s="23">
        <v>125000</v>
      </c>
      <c r="E45" s="26"/>
      <c r="F45" s="23">
        <v>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38615245</v>
      </c>
      <c r="C46" s="26"/>
      <c r="D46" s="11">
        <f>SUM(D38+D44+D45)</f>
        <v>31409890</v>
      </c>
      <c r="E46" s="30"/>
      <c r="F46" s="11">
        <f>SUM(F44+F45)</f>
        <v>4800000</v>
      </c>
      <c r="G46" s="30"/>
      <c r="H46" s="11">
        <f>SUM(H44+H45)</f>
        <v>2405355</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22"/>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11" t="s">
        <v>91</v>
      </c>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11" t="s">
        <v>22</v>
      </c>
      <c r="Q49" s="107"/>
      <c r="R49" s="107"/>
      <c r="S49" s="107"/>
      <c r="T49" s="107"/>
      <c r="U49" s="107"/>
      <c r="V49" s="107"/>
      <c r="W49" s="107"/>
      <c r="X49" s="107"/>
      <c r="Y49" s="107"/>
    </row>
    <row r="50" spans="1:25" ht="15.75" thickBot="1" x14ac:dyDescent="0.25">
      <c r="A50" s="69" t="s">
        <v>36</v>
      </c>
      <c r="B50" s="26"/>
      <c r="C50" s="26"/>
      <c r="D50" s="14">
        <f>D46/D48</f>
        <v>0.71810448102423408</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06"/>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B44</f>
        <v>15644495</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0.43074445038276371</v>
      </c>
      <c r="E55" s="54"/>
      <c r="F55" s="28" t="s">
        <v>115</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0.43418611189359196</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125</v>
      </c>
      <c r="B65" s="47"/>
      <c r="C65" s="49"/>
      <c r="D65" s="132">
        <v>1.6000000000000001E-3</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D38" sqref="D38"/>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42277</v>
      </c>
      <c r="M1" s="178"/>
      <c r="N1" s="178"/>
      <c r="O1" s="130"/>
      <c r="P1" s="106"/>
      <c r="Q1" s="107"/>
      <c r="R1" s="107"/>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22094890</v>
      </c>
      <c r="C6" s="24"/>
      <c r="D6" s="95">
        <v>22094890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113</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100000</v>
      </c>
      <c r="C8" s="26"/>
      <c r="D8" s="23">
        <v>100000</v>
      </c>
      <c r="E8" s="40"/>
      <c r="F8" s="23">
        <v>0</v>
      </c>
      <c r="G8" s="26"/>
      <c r="H8" s="23">
        <v>0</v>
      </c>
      <c r="I8" s="26"/>
      <c r="J8" s="23">
        <v>0</v>
      </c>
      <c r="K8" s="26"/>
      <c r="L8" s="23">
        <v>0</v>
      </c>
      <c r="M8" s="26"/>
      <c r="N8" s="23">
        <v>0</v>
      </c>
      <c r="O8" s="3"/>
      <c r="P8" s="114">
        <v>30125245</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1000000</v>
      </c>
      <c r="C9" s="26"/>
      <c r="D9" s="23">
        <v>0</v>
      </c>
      <c r="E9" s="40"/>
      <c r="F9" s="23">
        <v>1000000</v>
      </c>
      <c r="G9" s="26"/>
      <c r="H9" s="23">
        <v>0</v>
      </c>
      <c r="I9" s="26"/>
      <c r="J9" s="23">
        <v>0</v>
      </c>
      <c r="K9" s="26"/>
      <c r="L9" s="23">
        <v>0</v>
      </c>
      <c r="M9" s="26"/>
      <c r="N9" s="23">
        <v>0</v>
      </c>
      <c r="O9" s="3"/>
      <c r="P9" s="115">
        <v>4430355</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3"/>
      <c r="P10" s="115">
        <v>3600000</v>
      </c>
      <c r="Q10" s="113" t="s">
        <v>127</v>
      </c>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23794890</v>
      </c>
      <c r="C11" s="26"/>
      <c r="D11" s="5">
        <f>SUM(D6:D10)</f>
        <v>22394890</v>
      </c>
      <c r="E11" s="30"/>
      <c r="F11" s="5">
        <f>SUM(F6:F10)</f>
        <v>1200000</v>
      </c>
      <c r="G11" s="30"/>
      <c r="H11" s="5">
        <f>SUM(H6:H10)</f>
        <v>200000</v>
      </c>
      <c r="I11" s="30"/>
      <c r="J11" s="5">
        <f>SUM(J6:J10)</f>
        <v>0</v>
      </c>
      <c r="K11" s="30"/>
      <c r="L11" s="5">
        <f>SUM(L6:L10)</f>
        <v>0</v>
      </c>
      <c r="M11" s="26"/>
      <c r="N11" s="5">
        <f>SUM(N6:N10)</f>
        <v>0</v>
      </c>
      <c r="O11" s="3"/>
      <c r="P11" s="116">
        <f>P8-P9-P10</f>
        <v>22094890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3600000</v>
      </c>
      <c r="C16" s="24"/>
      <c r="D16" s="23">
        <v>3600000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11" t="s">
        <v>120</v>
      </c>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3600000</v>
      </c>
      <c r="C18" s="26"/>
      <c r="D18" s="5">
        <f>D16+D17</f>
        <v>3600000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f>SUM(D22+F22+H22+J22+L22+N22)</f>
        <v>4430355</v>
      </c>
      <c r="C22" s="24"/>
      <c r="D22" s="23">
        <f>4405355+25000</f>
        <v>4430355</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4430355</v>
      </c>
      <c r="C24" s="26"/>
      <c r="D24" s="5">
        <f>SUM(D22:D23)</f>
        <v>4430355</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31825245</v>
      </c>
      <c r="C27" s="26"/>
      <c r="D27" s="13">
        <f>SUM(D11+D18+D24)</f>
        <v>30425245</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30125245</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0.68873445358939189</v>
      </c>
      <c r="E31" s="23"/>
      <c r="F31" s="25"/>
      <c r="G31" s="26"/>
      <c r="H31" s="25"/>
      <c r="I31" s="26"/>
      <c r="J31" s="25"/>
      <c r="K31" s="26"/>
      <c r="L31" s="25"/>
      <c r="M31" s="23"/>
      <c r="N31" s="25"/>
      <c r="O31" s="3"/>
      <c r="P31" s="126" t="s">
        <v>117</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39"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21613750</v>
      </c>
      <c r="C36" s="26"/>
      <c r="D36" s="23">
        <f>D38-D37</f>
        <v>21613750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3600000</v>
      </c>
      <c r="C37" s="26"/>
      <c r="D37" s="23">
        <v>3600000</v>
      </c>
      <c r="E37" s="26"/>
      <c r="F37" s="25"/>
      <c r="G37" s="30"/>
      <c r="H37" s="25"/>
      <c r="I37" s="30"/>
      <c r="J37" s="25"/>
      <c r="K37" s="30"/>
      <c r="L37" s="25"/>
      <c r="M37" s="30"/>
      <c r="N37" s="25"/>
      <c r="O37" s="4"/>
      <c r="P37" s="111" t="s">
        <v>121</v>
      </c>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25213750</v>
      </c>
      <c r="C38" s="33"/>
      <c r="D38" s="95">
        <v>25213750</v>
      </c>
      <c r="E38" s="26"/>
      <c r="F38" s="25"/>
      <c r="G38" s="30"/>
      <c r="H38" s="25"/>
      <c r="I38" s="30"/>
      <c r="J38" s="25"/>
      <c r="K38" s="30"/>
      <c r="L38" s="25"/>
      <c r="M38" s="30"/>
      <c r="N38" s="25"/>
      <c r="O38" s="3"/>
      <c r="P38" s="111" t="s">
        <v>126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122</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3"/>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9141495</v>
      </c>
      <c r="C41" s="24"/>
      <c r="D41" s="23">
        <v>4236140</v>
      </c>
      <c r="E41" s="24"/>
      <c r="F41" s="23">
        <v>3500000</v>
      </c>
      <c r="G41" s="24"/>
      <c r="H41" s="23">
        <v>1405355</v>
      </c>
      <c r="I41" s="24"/>
      <c r="J41" s="25">
        <v>0</v>
      </c>
      <c r="K41" s="24"/>
      <c r="L41" s="25">
        <v>0</v>
      </c>
      <c r="M41" s="24"/>
      <c r="N41" s="25">
        <v>0</v>
      </c>
      <c r="O41" s="3"/>
      <c r="P41" s="113"/>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118</v>
      </c>
      <c r="B42" s="23">
        <f>SUM(D42+F42+H42+J42+L42+N42)</f>
        <v>3000000</v>
      </c>
      <c r="C42" s="23"/>
      <c r="D42" s="23">
        <v>1000000</v>
      </c>
      <c r="E42" s="24"/>
      <c r="F42" s="23">
        <v>1000000</v>
      </c>
      <c r="G42" s="24"/>
      <c r="H42" s="25">
        <v>1000000</v>
      </c>
      <c r="I42" s="24"/>
      <c r="J42" s="25">
        <v>0</v>
      </c>
      <c r="K42" s="24"/>
      <c r="L42" s="23">
        <v>0</v>
      </c>
      <c r="M42" s="26"/>
      <c r="N42" s="23">
        <v>0</v>
      </c>
      <c r="O42" s="3"/>
      <c r="P42" s="111" t="s">
        <v>86</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1250000</v>
      </c>
      <c r="C43" s="23"/>
      <c r="D43" s="23">
        <v>250000</v>
      </c>
      <c r="E43" s="24"/>
      <c r="F43" s="23">
        <v>1000000</v>
      </c>
      <c r="G43" s="24"/>
      <c r="H43" s="25">
        <v>0</v>
      </c>
      <c r="I43" s="24"/>
      <c r="J43" s="25">
        <v>0</v>
      </c>
      <c r="K43" s="24"/>
      <c r="L43" s="23">
        <v>0</v>
      </c>
      <c r="M43" s="26"/>
      <c r="N43" s="23">
        <v>0</v>
      </c>
      <c r="O43" s="3"/>
      <c r="P43" s="122" t="s">
        <v>116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13391495</v>
      </c>
      <c r="C44" s="24"/>
      <c r="D44" s="23">
        <f>SUM(D41:D43)</f>
        <v>5486140</v>
      </c>
      <c r="E44" s="26"/>
      <c r="F44" s="23">
        <f>SUM(F41:F43)</f>
        <v>5500000</v>
      </c>
      <c r="G44" s="27"/>
      <c r="H44" s="23">
        <f>SUM(H41:H43)</f>
        <v>2405355</v>
      </c>
      <c r="I44" s="26"/>
      <c r="J44" s="23">
        <f>SUM(J41:J43)</f>
        <v>0</v>
      </c>
      <c r="K44" s="26"/>
      <c r="L44" s="23">
        <f>SUM(L41:L43)</f>
        <v>0</v>
      </c>
      <c r="M44" s="26"/>
      <c r="N44" s="23">
        <f>SUM(N41:N43)</f>
        <v>0</v>
      </c>
      <c r="O44" s="3"/>
      <c r="P44" s="111" t="s">
        <v>124</v>
      </c>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100000</v>
      </c>
      <c r="C45" s="26"/>
      <c r="D45" s="23">
        <v>100000</v>
      </c>
      <c r="E45" s="26"/>
      <c r="F45" s="23">
        <v>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38705245</v>
      </c>
      <c r="C46" s="26"/>
      <c r="D46" s="11">
        <f>SUM(D38+D44+D45)</f>
        <v>30799890</v>
      </c>
      <c r="E46" s="30"/>
      <c r="F46" s="11">
        <f>SUM(F44+F45)</f>
        <v>5500000</v>
      </c>
      <c r="G46" s="30"/>
      <c r="H46" s="11">
        <f>SUM(H44+H45)</f>
        <v>2405355</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22"/>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11" t="s">
        <v>91</v>
      </c>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11" t="s">
        <v>22</v>
      </c>
      <c r="Q49" s="107"/>
      <c r="R49" s="107"/>
      <c r="S49" s="107"/>
      <c r="T49" s="107"/>
      <c r="U49" s="107"/>
      <c r="V49" s="107"/>
      <c r="W49" s="107"/>
      <c r="X49" s="107"/>
      <c r="Y49" s="107"/>
    </row>
    <row r="50" spans="1:25" ht="15.75" thickBot="1" x14ac:dyDescent="0.25">
      <c r="A50" s="69" t="s">
        <v>36</v>
      </c>
      <c r="B50" s="26"/>
      <c r="C50" s="26"/>
      <c r="D50" s="14">
        <f>D46/D48</f>
        <v>0.70415843621399177</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06"/>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B44</f>
        <v>13391495</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0.36871194331159479</v>
      </c>
      <c r="E55" s="54"/>
      <c r="F55" s="28" t="s">
        <v>115</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0.37146527252025741</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125</v>
      </c>
      <c r="B65" s="47"/>
      <c r="C65" s="49"/>
      <c r="D65" s="132">
        <v>1.6000000000000001E-3</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6">
    <mergeCell ref="F52:N52"/>
    <mergeCell ref="L1:N1"/>
    <mergeCell ref="A3:A4"/>
    <mergeCell ref="B3:N3"/>
    <mergeCell ref="Q26:T27"/>
    <mergeCell ref="B34:N34"/>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2"/>
  <sheetViews>
    <sheetView showOutlineSymbols="0" zoomScale="87" zoomScaleNormal="87" workbookViewId="0">
      <selection activeCell="L48" sqref="L48"/>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42277</v>
      </c>
      <c r="M1" s="178"/>
      <c r="N1" s="178"/>
      <c r="O1" s="130"/>
      <c r="P1" s="179" t="s">
        <v>128</v>
      </c>
      <c r="Q1" s="180"/>
      <c r="R1" s="181"/>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20094890</v>
      </c>
      <c r="C6" s="24"/>
      <c r="D6" s="23">
        <f>22094890-1000000-1000000</f>
        <v>20094890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113</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100000</v>
      </c>
      <c r="C8" s="26"/>
      <c r="D8" s="23">
        <v>100000</v>
      </c>
      <c r="E8" s="40"/>
      <c r="F8" s="23">
        <v>0</v>
      </c>
      <c r="G8" s="26"/>
      <c r="H8" s="23">
        <v>0</v>
      </c>
      <c r="I8" s="26"/>
      <c r="J8" s="23">
        <v>0</v>
      </c>
      <c r="K8" s="26"/>
      <c r="L8" s="23">
        <v>0</v>
      </c>
      <c r="M8" s="26"/>
      <c r="N8" s="23">
        <v>0</v>
      </c>
      <c r="O8" s="3"/>
      <c r="P8" s="114">
        <v>30125245</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2000000</v>
      </c>
      <c r="C9" s="26"/>
      <c r="D9" s="23">
        <v>1000000</v>
      </c>
      <c r="E9" s="40"/>
      <c r="F9" s="23">
        <v>1000000</v>
      </c>
      <c r="G9" s="26"/>
      <c r="H9" s="23">
        <v>0</v>
      </c>
      <c r="I9" s="26"/>
      <c r="J9" s="23">
        <v>0</v>
      </c>
      <c r="K9" s="26"/>
      <c r="L9" s="23">
        <v>0</v>
      </c>
      <c r="M9" s="26"/>
      <c r="N9" s="23">
        <v>0</v>
      </c>
      <c r="O9" s="3"/>
      <c r="P9" s="115">
        <v>4430355</v>
      </c>
      <c r="Q9" s="113" t="s">
        <v>83</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3"/>
      <c r="P10" s="115">
        <v>3600000</v>
      </c>
      <c r="Q10" s="113" t="s">
        <v>127</v>
      </c>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22794890</v>
      </c>
      <c r="C11" s="26"/>
      <c r="D11" s="5">
        <f>SUM(D6:D10)</f>
        <v>21394890</v>
      </c>
      <c r="E11" s="30"/>
      <c r="F11" s="5">
        <f>SUM(F6:F10)</f>
        <v>1200000</v>
      </c>
      <c r="G11" s="30"/>
      <c r="H11" s="5">
        <f>SUM(H6:H10)</f>
        <v>200000</v>
      </c>
      <c r="I11" s="30"/>
      <c r="J11" s="5">
        <f>SUM(J6:J10)</f>
        <v>0</v>
      </c>
      <c r="K11" s="30"/>
      <c r="L11" s="5">
        <f>SUM(L6:L10)</f>
        <v>0</v>
      </c>
      <c r="M11" s="26"/>
      <c r="N11" s="5">
        <f>SUM(N6:N10)</f>
        <v>0</v>
      </c>
      <c r="O11" s="3"/>
      <c r="P11" s="116">
        <f>P8-P9-P10</f>
        <v>22094890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3600000</v>
      </c>
      <c r="C16" s="24"/>
      <c r="D16" s="23">
        <v>3600000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11" t="s">
        <v>120</v>
      </c>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3600000</v>
      </c>
      <c r="C18" s="26"/>
      <c r="D18" s="5">
        <f>D16+D17</f>
        <v>3600000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f>SUM(D22+F22+H22+J22+L22+N22)</f>
        <v>4430355</v>
      </c>
      <c r="C22" s="24"/>
      <c r="D22" s="23">
        <f>4405355+25000</f>
        <v>4430355</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60</v>
      </c>
      <c r="B23" s="25">
        <f>SUM(D23+F23+H23+J23+L23+N23)</f>
        <v>0</v>
      </c>
      <c r="C23" s="26"/>
      <c r="D23" s="23">
        <v>0</v>
      </c>
      <c r="E23" s="23"/>
      <c r="F23" s="25">
        <v>0</v>
      </c>
      <c r="G23" s="26"/>
      <c r="H23" s="25">
        <v>0</v>
      </c>
      <c r="I23" s="26"/>
      <c r="J23" s="25">
        <v>0</v>
      </c>
      <c r="K23" s="26"/>
      <c r="L23" s="25">
        <v>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4430355</v>
      </c>
      <c r="C24" s="26"/>
      <c r="D24" s="5">
        <f>SUM(D22:D23)</f>
        <v>4430355</v>
      </c>
      <c r="E24" s="30"/>
      <c r="F24" s="6">
        <f>SUM(F21:F23)</f>
        <v>0</v>
      </c>
      <c r="G24" s="30"/>
      <c r="H24" s="6">
        <f>SUM(H21:H23)</f>
        <v>0</v>
      </c>
      <c r="I24" s="30"/>
      <c r="J24" s="6">
        <f>SUM(J21:J23)</f>
        <v>0</v>
      </c>
      <c r="K24" s="30"/>
      <c r="L24" s="6">
        <f>SUM(L21:L23)</f>
        <v>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30825245</v>
      </c>
      <c r="C27" s="26"/>
      <c r="D27" s="13">
        <f>SUM(D11+D18+D24)</f>
        <v>29425245</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D6+D16+D22</f>
        <v>28125245</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0.64300971650663008</v>
      </c>
      <c r="E31" s="23"/>
      <c r="F31" s="25"/>
      <c r="G31" s="26"/>
      <c r="H31" s="25"/>
      <c r="I31" s="26"/>
      <c r="J31" s="25"/>
      <c r="K31" s="26"/>
      <c r="L31" s="25"/>
      <c r="M31" s="23"/>
      <c r="N31" s="25"/>
      <c r="O31" s="3"/>
      <c r="P31" s="126" t="s">
        <v>117</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40"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21613750</v>
      </c>
      <c r="C36" s="26"/>
      <c r="D36" s="23">
        <f>D38-D37</f>
        <v>21613750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3600000</v>
      </c>
      <c r="C37" s="26"/>
      <c r="D37" s="23">
        <v>3600000</v>
      </c>
      <c r="E37" s="26"/>
      <c r="F37" s="25"/>
      <c r="G37" s="30"/>
      <c r="H37" s="25"/>
      <c r="I37" s="30"/>
      <c r="J37" s="25"/>
      <c r="K37" s="30"/>
      <c r="L37" s="25"/>
      <c r="M37" s="30"/>
      <c r="N37" s="25"/>
      <c r="O37" s="4"/>
      <c r="P37" s="111" t="s">
        <v>121</v>
      </c>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25213750</v>
      </c>
      <c r="C38" s="33"/>
      <c r="D38" s="95">
        <v>25213750</v>
      </c>
      <c r="E38" s="26"/>
      <c r="F38" s="25"/>
      <c r="G38" s="30"/>
      <c r="H38" s="25"/>
      <c r="I38" s="30"/>
      <c r="J38" s="25"/>
      <c r="K38" s="30"/>
      <c r="L38" s="25"/>
      <c r="M38" s="30"/>
      <c r="N38" s="25"/>
      <c r="O38" s="3"/>
      <c r="P38" s="111" t="s">
        <v>126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122</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3"/>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9141495</v>
      </c>
      <c r="C41" s="24"/>
      <c r="D41" s="23">
        <v>4236140</v>
      </c>
      <c r="E41" s="24"/>
      <c r="F41" s="23">
        <v>3500000</v>
      </c>
      <c r="G41" s="24"/>
      <c r="H41" s="23">
        <v>1405355</v>
      </c>
      <c r="I41" s="24"/>
      <c r="J41" s="25">
        <v>0</v>
      </c>
      <c r="K41" s="24"/>
      <c r="L41" s="25">
        <v>0</v>
      </c>
      <c r="M41" s="24"/>
      <c r="N41" s="25">
        <v>0</v>
      </c>
      <c r="O41" s="3"/>
      <c r="P41" s="113"/>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118</v>
      </c>
      <c r="B42" s="23">
        <f>SUM(D42+F42+H42+J42+L42+N42)</f>
        <v>3000000</v>
      </c>
      <c r="C42" s="23"/>
      <c r="D42" s="23">
        <v>1000000</v>
      </c>
      <c r="E42" s="24"/>
      <c r="F42" s="23">
        <v>1000000</v>
      </c>
      <c r="G42" s="24"/>
      <c r="H42" s="25">
        <v>1000000</v>
      </c>
      <c r="I42" s="24"/>
      <c r="J42" s="25">
        <v>0</v>
      </c>
      <c r="K42" s="24"/>
      <c r="L42" s="23">
        <v>0</v>
      </c>
      <c r="M42" s="26"/>
      <c r="N42" s="23">
        <v>0</v>
      </c>
      <c r="O42" s="3"/>
      <c r="P42" s="111" t="s">
        <v>86</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1250000</v>
      </c>
      <c r="C43" s="23"/>
      <c r="D43" s="23">
        <v>250000</v>
      </c>
      <c r="E43" s="24"/>
      <c r="F43" s="23">
        <v>1000000</v>
      </c>
      <c r="G43" s="24"/>
      <c r="H43" s="25">
        <v>0</v>
      </c>
      <c r="I43" s="24"/>
      <c r="J43" s="25">
        <v>0</v>
      </c>
      <c r="K43" s="24"/>
      <c r="L43" s="23">
        <v>0</v>
      </c>
      <c r="M43" s="26"/>
      <c r="N43" s="23">
        <v>0</v>
      </c>
      <c r="O43" s="3"/>
      <c r="P43" s="122" t="s">
        <v>116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33" t="s">
        <v>65</v>
      </c>
      <c r="B44" s="95">
        <f>SUM(B41:B43)</f>
        <v>13391495</v>
      </c>
      <c r="C44" s="24"/>
      <c r="D44" s="23">
        <f>SUM(D41:D43)</f>
        <v>5486140</v>
      </c>
      <c r="E44" s="26"/>
      <c r="F44" s="23">
        <f>SUM(F41:F43)</f>
        <v>5500000</v>
      </c>
      <c r="G44" s="27"/>
      <c r="H44" s="23">
        <f>SUM(H41:H43)</f>
        <v>2405355</v>
      </c>
      <c r="I44" s="26"/>
      <c r="J44" s="23">
        <f>SUM(J41:J43)</f>
        <v>0</v>
      </c>
      <c r="K44" s="26"/>
      <c r="L44" s="23">
        <f>SUM(L41:L43)</f>
        <v>0</v>
      </c>
      <c r="M44" s="26"/>
      <c r="N44" s="23">
        <f>SUM(N41:N43)</f>
        <v>0</v>
      </c>
      <c r="O44" s="3"/>
      <c r="P44" s="111" t="s">
        <v>124</v>
      </c>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26" t="s">
        <v>74</v>
      </c>
      <c r="B45" s="23">
        <f>SUM(D45+F45+H45+J45+L45+N45)</f>
        <v>100000</v>
      </c>
      <c r="C45" s="26"/>
      <c r="D45" s="23">
        <v>100000</v>
      </c>
      <c r="E45" s="26"/>
      <c r="F45" s="23">
        <v>0</v>
      </c>
      <c r="G45" s="26"/>
      <c r="H45" s="23">
        <v>0</v>
      </c>
      <c r="I45" s="26"/>
      <c r="J45" s="23">
        <v>0</v>
      </c>
      <c r="K45" s="26"/>
      <c r="L45" s="23">
        <v>0</v>
      </c>
      <c r="M45" s="26"/>
      <c r="N45" s="23">
        <v>0</v>
      </c>
      <c r="O45" s="1"/>
      <c r="P45" s="122"/>
      <c r="Q45" s="122"/>
      <c r="R45" s="107"/>
      <c r="S45" s="107"/>
      <c r="T45" s="107"/>
      <c r="U45" s="107"/>
      <c r="V45" s="107"/>
      <c r="W45" s="107"/>
      <c r="X45" s="107"/>
      <c r="Y45" s="107"/>
    </row>
    <row r="46" spans="1:252" ht="15.75" thickBot="1" x14ac:dyDescent="0.25">
      <c r="A46" s="33" t="s">
        <v>35</v>
      </c>
      <c r="B46" s="11">
        <f>SUM(B38+B44+B45)</f>
        <v>38705245</v>
      </c>
      <c r="C46" s="26"/>
      <c r="D46" s="11">
        <f>SUM(D38+D44+D45)</f>
        <v>30799890</v>
      </c>
      <c r="E46" s="30"/>
      <c r="F46" s="11">
        <f>SUM(F44+F45)</f>
        <v>5500000</v>
      </c>
      <c r="G46" s="30"/>
      <c r="H46" s="11">
        <f>SUM(H44+H45)</f>
        <v>2405355</v>
      </c>
      <c r="I46" s="30"/>
      <c r="J46" s="11">
        <f>SUM(J44+J45)</f>
        <v>0</v>
      </c>
      <c r="K46" s="30"/>
      <c r="L46" s="11">
        <f>SUM(L44+L45)</f>
        <v>0</v>
      </c>
      <c r="M46" s="26"/>
      <c r="N46" s="11">
        <f>SUM(N44+N45)</f>
        <v>0</v>
      </c>
      <c r="O46" s="1"/>
      <c r="P46" s="122"/>
      <c r="Q46" s="122"/>
      <c r="R46" s="107"/>
      <c r="S46" s="107"/>
      <c r="T46" s="107"/>
      <c r="U46" s="107"/>
      <c r="V46" s="107"/>
      <c r="W46" s="107"/>
      <c r="X46" s="107"/>
      <c r="Y46" s="107"/>
    </row>
    <row r="47" spans="1:252" ht="10.5" customHeight="1" thickTop="1" x14ac:dyDescent="0.2">
      <c r="A47" s="26"/>
      <c r="B47" s="26"/>
      <c r="C47" s="26"/>
      <c r="D47" s="35"/>
      <c r="E47" s="30"/>
      <c r="F47" s="10"/>
      <c r="G47" s="30"/>
      <c r="H47" s="10"/>
      <c r="I47" s="30"/>
      <c r="J47" s="10"/>
      <c r="K47" s="30"/>
      <c r="L47" s="10"/>
      <c r="M47" s="26"/>
      <c r="N47" s="10"/>
      <c r="O47" s="7"/>
      <c r="P47" s="122"/>
      <c r="Q47" s="122"/>
      <c r="R47" s="107"/>
      <c r="S47" s="107"/>
      <c r="T47" s="107"/>
      <c r="U47" s="107"/>
      <c r="V47" s="107"/>
      <c r="W47" s="107"/>
      <c r="X47" s="107"/>
      <c r="Y47" s="107"/>
    </row>
    <row r="48" spans="1:252" ht="15.75" thickBot="1" x14ac:dyDescent="0.25">
      <c r="A48" s="33" t="s">
        <v>46</v>
      </c>
      <c r="B48" s="26"/>
      <c r="C48" s="26"/>
      <c r="D48" s="96">
        <v>43740000</v>
      </c>
      <c r="E48" s="30"/>
      <c r="F48" s="10"/>
      <c r="G48" s="30"/>
      <c r="H48" s="10"/>
      <c r="I48" s="30"/>
      <c r="J48" s="10"/>
      <c r="K48" s="30"/>
      <c r="L48" s="10"/>
      <c r="M48" s="26"/>
      <c r="N48" s="10"/>
      <c r="O48" s="7"/>
      <c r="P48" s="111" t="s">
        <v>91</v>
      </c>
      <c r="Q48" s="107"/>
      <c r="R48" s="107"/>
      <c r="S48" s="107"/>
      <c r="T48" s="107"/>
      <c r="U48" s="107"/>
      <c r="V48" s="107"/>
      <c r="W48" s="107"/>
      <c r="X48" s="107"/>
      <c r="Y48" s="107"/>
    </row>
    <row r="49" spans="1:25" ht="12" customHeight="1" thickTop="1" x14ac:dyDescent="0.2">
      <c r="A49" s="26"/>
      <c r="B49" s="26"/>
      <c r="C49" s="26"/>
      <c r="D49"/>
      <c r="E49" s="30"/>
      <c r="F49" s="10"/>
      <c r="G49" s="30"/>
      <c r="H49" s="10"/>
      <c r="I49" s="30"/>
      <c r="J49" s="10"/>
      <c r="K49" s="30"/>
      <c r="L49" s="10"/>
      <c r="M49" s="26"/>
      <c r="N49" s="10"/>
      <c r="O49" s="7"/>
      <c r="P49" s="111" t="s">
        <v>22</v>
      </c>
      <c r="Q49" s="107"/>
      <c r="R49" s="107"/>
      <c r="S49" s="107"/>
      <c r="T49" s="107"/>
      <c r="U49" s="107"/>
      <c r="V49" s="107"/>
      <c r="W49" s="107"/>
      <c r="X49" s="107"/>
      <c r="Y49" s="107"/>
    </row>
    <row r="50" spans="1:25" ht="15.75" thickBot="1" x14ac:dyDescent="0.25">
      <c r="A50" s="69" t="s">
        <v>36</v>
      </c>
      <c r="B50" s="26"/>
      <c r="C50" s="26"/>
      <c r="D50" s="14">
        <f>D46/D48</f>
        <v>0.70415843621399177</v>
      </c>
      <c r="E50" s="40"/>
      <c r="F50" s="26"/>
      <c r="G50" s="26"/>
      <c r="H50" s="26"/>
      <c r="I50" s="26"/>
      <c r="J50" s="26"/>
      <c r="K50" s="26"/>
      <c r="L50" s="26"/>
      <c r="M50" s="26"/>
      <c r="N50" s="26"/>
      <c r="O50" s="7"/>
      <c r="P50" s="106"/>
      <c r="Q50" s="107"/>
      <c r="R50" s="107"/>
      <c r="S50" s="107"/>
      <c r="T50" s="107"/>
      <c r="U50" s="107"/>
      <c r="V50" s="107"/>
      <c r="W50" s="107"/>
      <c r="X50" s="107"/>
      <c r="Y50" s="107"/>
    </row>
    <row r="51" spans="1:25" ht="16.5" thickTop="1" thickBot="1" x14ac:dyDescent="0.25">
      <c r="A51" s="40"/>
      <c r="B51" s="40"/>
      <c r="C51" s="40"/>
      <c r="D51" s="40"/>
      <c r="E51" s="40"/>
      <c r="F51" s="36"/>
      <c r="G51" s="37"/>
      <c r="H51" s="37"/>
      <c r="I51" s="37"/>
      <c r="J51" s="37"/>
      <c r="K51" s="37"/>
      <c r="L51" s="37"/>
      <c r="M51" s="37"/>
      <c r="N51" s="37"/>
      <c r="O51" s="7"/>
      <c r="P51" s="106"/>
      <c r="Q51" s="107"/>
      <c r="R51" s="107"/>
      <c r="S51" s="107"/>
      <c r="T51" s="107"/>
      <c r="U51" s="107"/>
      <c r="V51" s="107"/>
      <c r="W51" s="107"/>
      <c r="X51" s="107"/>
      <c r="Y51" s="107"/>
    </row>
    <row r="52" spans="1:25" ht="13.5" customHeight="1" thickTop="1" x14ac:dyDescent="0.2">
      <c r="A52" s="88"/>
      <c r="B52" s="89"/>
      <c r="C52" s="89"/>
      <c r="D52" s="90"/>
      <c r="E52" s="91"/>
      <c r="F52" s="171" t="s">
        <v>42</v>
      </c>
      <c r="G52" s="172"/>
      <c r="H52" s="172"/>
      <c r="I52" s="172"/>
      <c r="J52" s="172"/>
      <c r="K52" s="172"/>
      <c r="L52" s="172"/>
      <c r="M52" s="172"/>
      <c r="N52" s="172"/>
      <c r="O52" s="7"/>
      <c r="P52" s="106"/>
      <c r="Q52" s="107"/>
      <c r="R52" s="107"/>
      <c r="S52" s="107"/>
      <c r="T52" s="107"/>
      <c r="U52" s="107"/>
      <c r="V52" s="107"/>
      <c r="W52" s="107"/>
      <c r="X52" s="107"/>
      <c r="Y52" s="107"/>
    </row>
    <row r="53" spans="1:25" x14ac:dyDescent="0.2">
      <c r="A53" s="62" t="s">
        <v>32</v>
      </c>
      <c r="B53" s="47"/>
      <c r="C53" s="49"/>
      <c r="D53" s="47"/>
      <c r="E53" s="50"/>
      <c r="F53" s="29" t="s">
        <v>99</v>
      </c>
      <c r="G53" s="26"/>
      <c r="H53" s="26"/>
      <c r="I53" s="26"/>
      <c r="J53" s="26"/>
      <c r="K53" s="26"/>
      <c r="L53" s="26"/>
      <c r="M53" s="26"/>
      <c r="N53" s="26"/>
      <c r="P53" s="122"/>
      <c r="Q53" s="107"/>
      <c r="R53" s="122"/>
      <c r="S53" s="107"/>
      <c r="T53" s="107"/>
      <c r="U53" s="107"/>
      <c r="V53" s="107"/>
      <c r="W53" s="107"/>
      <c r="X53" s="107"/>
      <c r="Y53" s="107"/>
    </row>
    <row r="54" spans="1:25" ht="15.75" thickBot="1" x14ac:dyDescent="0.25">
      <c r="A54" s="47" t="s">
        <v>33</v>
      </c>
      <c r="B54" s="42">
        <f>B44</f>
        <v>13391495</v>
      </c>
      <c r="C54" s="49"/>
      <c r="D54" s="43" t="s">
        <v>43</v>
      </c>
      <c r="E54" s="50"/>
      <c r="F54" s="28" t="s">
        <v>96</v>
      </c>
      <c r="G54" s="26"/>
      <c r="H54" s="26"/>
      <c r="I54" s="26"/>
      <c r="J54" s="26"/>
      <c r="K54" s="26"/>
      <c r="L54" s="26"/>
      <c r="M54" s="26"/>
      <c r="N54" s="26"/>
      <c r="P54" s="107"/>
      <c r="Q54" s="107"/>
      <c r="R54" s="122"/>
      <c r="S54" s="107"/>
      <c r="T54" s="107"/>
      <c r="U54" s="107"/>
      <c r="V54" s="107"/>
      <c r="W54" s="107"/>
      <c r="X54" s="107"/>
      <c r="Y54" s="107"/>
    </row>
    <row r="55" spans="1:25" ht="15.75" thickTop="1" x14ac:dyDescent="0.2">
      <c r="A55" s="47" t="s">
        <v>7</v>
      </c>
      <c r="B55" s="51"/>
      <c r="C55" s="52"/>
      <c r="D55" s="53">
        <f>B54/36319667</f>
        <v>0.36871194331159479</v>
      </c>
      <c r="E55" s="54"/>
      <c r="F55" s="28" t="s">
        <v>115</v>
      </c>
      <c r="G55" s="26"/>
      <c r="H55" s="26"/>
      <c r="I55" s="26"/>
      <c r="J55" s="26"/>
      <c r="K55" s="26"/>
      <c r="L55" s="26"/>
      <c r="M55" s="26"/>
      <c r="N55" s="26"/>
      <c r="P55" s="106"/>
      <c r="Q55" s="107"/>
      <c r="R55" s="122"/>
      <c r="S55" s="107"/>
      <c r="T55" s="107"/>
      <c r="U55" s="107"/>
      <c r="V55" s="107"/>
      <c r="W55" s="107"/>
      <c r="X55" s="107"/>
      <c r="Y55" s="107"/>
    </row>
    <row r="56" spans="1:25" x14ac:dyDescent="0.2">
      <c r="A56" s="47" t="s">
        <v>34</v>
      </c>
      <c r="B56" s="52"/>
      <c r="C56" s="52"/>
      <c r="D56" s="53">
        <f>(+B54+B45)/36319667</f>
        <v>0.37146527252025741</v>
      </c>
      <c r="E56" s="55"/>
      <c r="F56" s="29" t="s">
        <v>100</v>
      </c>
      <c r="G56" s="26"/>
      <c r="H56" s="26"/>
      <c r="I56" s="26"/>
      <c r="J56" s="26"/>
      <c r="K56" s="26"/>
      <c r="L56" s="26"/>
      <c r="M56" s="26"/>
      <c r="N56" s="26"/>
      <c r="P56" s="106"/>
      <c r="Q56" s="107"/>
      <c r="R56" s="122"/>
      <c r="S56" s="107"/>
      <c r="T56" s="107"/>
      <c r="U56" s="107"/>
      <c r="V56" s="107"/>
      <c r="W56" s="107"/>
      <c r="X56" s="107"/>
      <c r="Y56" s="107"/>
    </row>
    <row r="57" spans="1:25" x14ac:dyDescent="0.2">
      <c r="A57" s="62" t="s">
        <v>45</v>
      </c>
      <c r="B57" s="47"/>
      <c r="C57" s="47"/>
      <c r="D57" s="56">
        <v>0.5</v>
      </c>
      <c r="E57" s="55"/>
      <c r="F57" s="28" t="s">
        <v>98</v>
      </c>
      <c r="G57" s="26"/>
      <c r="H57" s="26"/>
      <c r="I57" s="26"/>
      <c r="J57" s="26"/>
      <c r="K57" s="26"/>
      <c r="L57" s="26"/>
      <c r="M57" s="26"/>
      <c r="N57" s="26"/>
      <c r="P57" s="106"/>
      <c r="Q57" s="107"/>
      <c r="R57" s="122"/>
      <c r="S57" s="107"/>
      <c r="T57" s="107"/>
      <c r="U57" s="107"/>
      <c r="V57" s="107"/>
      <c r="W57" s="107"/>
      <c r="X57" s="107"/>
      <c r="Y57" s="107"/>
    </row>
    <row r="58" spans="1:25" x14ac:dyDescent="0.2">
      <c r="A58" s="47"/>
      <c r="B58" s="47"/>
      <c r="C58" s="47"/>
      <c r="D58" s="52"/>
      <c r="E58" s="55"/>
      <c r="F58" s="29" t="s">
        <v>101</v>
      </c>
      <c r="G58" s="26"/>
      <c r="H58" s="26"/>
      <c r="I58" s="26"/>
      <c r="J58" s="26"/>
      <c r="K58" s="26"/>
      <c r="L58" s="26"/>
      <c r="M58" s="26"/>
      <c r="N58" s="26"/>
      <c r="P58" s="106"/>
      <c r="Q58" s="107"/>
      <c r="R58" s="122"/>
      <c r="S58" s="107"/>
      <c r="T58" s="107"/>
      <c r="U58" s="107"/>
      <c r="V58" s="107"/>
      <c r="W58" s="107"/>
      <c r="X58" s="107"/>
      <c r="Y58" s="107"/>
    </row>
    <row r="59" spans="1:25" ht="15.75" x14ac:dyDescent="0.25">
      <c r="A59" s="70" t="s">
        <v>10</v>
      </c>
      <c r="B59" s="57"/>
      <c r="C59" s="57"/>
      <c r="D59" s="58"/>
      <c r="E59" s="59"/>
      <c r="F59" s="28" t="s">
        <v>102</v>
      </c>
      <c r="G59" s="26"/>
      <c r="H59" s="26"/>
      <c r="I59" s="26"/>
      <c r="J59" s="26"/>
      <c r="K59" s="26"/>
      <c r="L59" s="26"/>
      <c r="M59" s="26"/>
      <c r="N59" s="26"/>
      <c r="P59" s="106"/>
      <c r="Q59" s="107"/>
      <c r="R59" s="122"/>
      <c r="S59" s="107"/>
      <c r="T59" s="107"/>
      <c r="U59" s="107"/>
      <c r="V59" s="107"/>
      <c r="W59" s="107"/>
      <c r="X59" s="107"/>
      <c r="Y59" s="107"/>
    </row>
    <row r="60" spans="1:25" x14ac:dyDescent="0.2">
      <c r="A60" s="62" t="s">
        <v>12</v>
      </c>
      <c r="B60" s="52"/>
      <c r="C60" s="52"/>
      <c r="D60" s="60"/>
      <c r="E60" s="61"/>
      <c r="F60" s="28" t="s">
        <v>104</v>
      </c>
      <c r="G60" s="26"/>
      <c r="H60" s="26"/>
      <c r="I60" s="26"/>
      <c r="J60" s="26"/>
      <c r="K60" s="26"/>
      <c r="L60" s="26"/>
      <c r="M60" s="26"/>
      <c r="N60" s="26"/>
      <c r="P60" s="111" t="s">
        <v>78</v>
      </c>
      <c r="Q60" s="107"/>
      <c r="R60" s="122"/>
      <c r="S60" s="107"/>
      <c r="T60" s="107"/>
      <c r="U60" s="107"/>
      <c r="V60" s="107"/>
      <c r="W60" s="107"/>
      <c r="X60" s="107"/>
      <c r="Y60" s="107"/>
    </row>
    <row r="61" spans="1:25" x14ac:dyDescent="0.2">
      <c r="A61" s="47" t="s">
        <v>37</v>
      </c>
      <c r="B61" s="47"/>
      <c r="C61" s="62"/>
      <c r="D61" s="63">
        <v>6.7299999999999999E-2</v>
      </c>
      <c r="E61" s="48"/>
      <c r="F61" s="28" t="s">
        <v>105</v>
      </c>
      <c r="G61" s="26"/>
      <c r="H61" s="26"/>
      <c r="I61" s="26"/>
      <c r="J61" s="26"/>
      <c r="K61" s="26"/>
      <c r="L61" s="26"/>
      <c r="M61" s="26"/>
      <c r="N61" s="26"/>
      <c r="P61" s="125" t="s">
        <v>52</v>
      </c>
      <c r="Q61" s="107"/>
      <c r="R61" s="122"/>
      <c r="S61" s="107"/>
      <c r="T61" s="107"/>
      <c r="U61" s="107"/>
      <c r="V61" s="107"/>
      <c r="W61" s="107"/>
      <c r="X61" s="107"/>
      <c r="Y61" s="107"/>
    </row>
    <row r="62" spans="1:25" x14ac:dyDescent="0.2">
      <c r="A62" s="47" t="s">
        <v>38</v>
      </c>
      <c r="B62" s="47"/>
      <c r="C62" s="62"/>
      <c r="D62" s="63">
        <v>3.5200000000000002E-2</v>
      </c>
      <c r="E62" s="48"/>
      <c r="F62" s="28" t="s">
        <v>106</v>
      </c>
      <c r="G62" s="26"/>
      <c r="H62" s="26"/>
      <c r="I62" s="26"/>
      <c r="J62" s="26"/>
      <c r="K62" s="26"/>
      <c r="L62" s="26"/>
      <c r="M62" s="26"/>
      <c r="N62" s="26"/>
      <c r="P62" s="111" t="s">
        <v>87</v>
      </c>
      <c r="Q62" s="107"/>
      <c r="R62" s="107"/>
      <c r="S62" s="107"/>
      <c r="T62" s="107"/>
      <c r="U62" s="107"/>
      <c r="V62" s="107"/>
      <c r="W62" s="107"/>
      <c r="X62" s="107"/>
      <c r="Y62" s="107"/>
    </row>
    <row r="63" spans="1:25" ht="15.75" thickBot="1" x14ac:dyDescent="0.25">
      <c r="A63" s="62" t="s">
        <v>39</v>
      </c>
      <c r="B63" s="47"/>
      <c r="C63" s="47"/>
      <c r="D63" s="44">
        <f>SUM(D61:D62)</f>
        <v>0.10250000000000001</v>
      </c>
      <c r="E63" s="48"/>
      <c r="F63" s="28" t="s">
        <v>108</v>
      </c>
      <c r="G63" s="26"/>
      <c r="H63" s="26"/>
      <c r="I63" s="26"/>
      <c r="J63" s="26"/>
      <c r="K63" s="26"/>
      <c r="L63" s="26"/>
      <c r="M63" s="26"/>
      <c r="N63" s="26"/>
      <c r="P63" s="106"/>
      <c r="Q63" s="107"/>
      <c r="R63" s="107"/>
      <c r="S63" s="107"/>
      <c r="T63" s="107"/>
      <c r="U63" s="107"/>
      <c r="V63" s="107"/>
      <c r="W63" s="107"/>
      <c r="X63" s="107"/>
      <c r="Y63" s="107"/>
    </row>
    <row r="64" spans="1:25" ht="15.75" thickTop="1" x14ac:dyDescent="0.2">
      <c r="A64" s="47"/>
      <c r="B64" s="47"/>
      <c r="C64" s="47"/>
      <c r="D64" s="45"/>
      <c r="E64" s="48"/>
      <c r="F64" s="12" t="s">
        <v>107</v>
      </c>
      <c r="G64" s="26"/>
      <c r="H64" s="26"/>
      <c r="I64" s="26"/>
      <c r="J64" s="26"/>
      <c r="K64" s="26"/>
      <c r="L64" s="26"/>
      <c r="M64" s="26"/>
      <c r="N64" s="26"/>
      <c r="P64" s="123" t="s">
        <v>89</v>
      </c>
      <c r="Q64" s="107"/>
      <c r="R64" s="107"/>
      <c r="S64" s="107"/>
      <c r="T64" s="107"/>
      <c r="U64" s="107"/>
      <c r="V64" s="107"/>
      <c r="W64" s="107"/>
      <c r="X64" s="107"/>
      <c r="Y64" s="107"/>
    </row>
    <row r="65" spans="1:25" x14ac:dyDescent="0.2">
      <c r="A65" s="62" t="s">
        <v>125</v>
      </c>
      <c r="B65" s="47"/>
      <c r="C65" s="49"/>
      <c r="D65" s="132">
        <v>1.6000000000000001E-3</v>
      </c>
      <c r="E65" s="48"/>
      <c r="G65" s="26"/>
      <c r="H65" s="26"/>
      <c r="I65" s="26"/>
      <c r="J65" s="23"/>
      <c r="K65" s="26"/>
      <c r="L65" s="26"/>
      <c r="M65" s="26"/>
      <c r="N65" s="26"/>
      <c r="P65" s="111" t="s">
        <v>90</v>
      </c>
      <c r="Q65" s="107"/>
      <c r="R65" s="107"/>
      <c r="S65" s="107"/>
      <c r="T65" s="107"/>
      <c r="U65" s="107"/>
      <c r="V65" s="107"/>
      <c r="W65" s="107"/>
      <c r="X65" s="107"/>
      <c r="Y65" s="107"/>
    </row>
    <row r="66" spans="1:25" x14ac:dyDescent="0.2">
      <c r="A66" s="57"/>
      <c r="B66" s="71"/>
      <c r="C66" s="72"/>
      <c r="E66" s="48"/>
      <c r="F66" s="28" t="s">
        <v>103</v>
      </c>
      <c r="G66" s="26"/>
      <c r="H66" s="26"/>
      <c r="I66" s="26"/>
      <c r="J66" s="64"/>
      <c r="K66" s="26"/>
      <c r="L66" s="26"/>
      <c r="M66" s="26"/>
      <c r="N66" s="26"/>
      <c r="P66" s="123" t="s">
        <v>37</v>
      </c>
      <c r="Q66" s="107"/>
      <c r="R66" s="107"/>
      <c r="S66" s="107"/>
      <c r="T66" s="107"/>
      <c r="U66" s="107"/>
      <c r="V66" s="107"/>
      <c r="W66" s="107"/>
      <c r="X66" s="107"/>
      <c r="Y66" s="107"/>
    </row>
    <row r="67" spans="1:25" ht="15.75" thickBot="1" x14ac:dyDescent="0.25">
      <c r="A67" s="92"/>
      <c r="B67" s="92"/>
      <c r="C67" s="92"/>
      <c r="D67" s="92"/>
      <c r="E67" s="38"/>
      <c r="F67" s="65"/>
      <c r="G67" s="32"/>
      <c r="H67" s="32"/>
      <c r="I67" s="32"/>
      <c r="J67" s="66"/>
      <c r="K67" s="32"/>
      <c r="L67" s="32"/>
      <c r="M67" s="32"/>
      <c r="N67" s="32"/>
      <c r="P67" s="123" t="s">
        <v>38</v>
      </c>
      <c r="Q67" s="107"/>
      <c r="R67" s="107"/>
      <c r="S67" s="107"/>
      <c r="T67" s="107"/>
      <c r="U67" s="107"/>
      <c r="V67" s="107"/>
      <c r="W67" s="107"/>
      <c r="X67" s="107"/>
      <c r="Y67" s="107"/>
    </row>
    <row r="68" spans="1:25" ht="15" customHeight="1" thickTop="1" x14ac:dyDescent="0.2">
      <c r="A68" s="9"/>
      <c r="B68" s="9"/>
      <c r="C68" s="9"/>
      <c r="D68" s="9"/>
      <c r="E68" s="4"/>
      <c r="F68" s="7"/>
      <c r="G68" s="7"/>
      <c r="H68" s="7"/>
      <c r="I68" s="7"/>
      <c r="J68" s="7"/>
      <c r="K68" s="7"/>
      <c r="L68" s="7"/>
      <c r="M68" s="7"/>
      <c r="N68" s="7"/>
      <c r="P68" s="106"/>
      <c r="Q68" s="107"/>
      <c r="R68" s="107"/>
      <c r="S68" s="107"/>
      <c r="T68" s="107"/>
      <c r="U68" s="107"/>
      <c r="V68" s="107"/>
      <c r="W68" s="107"/>
      <c r="X68" s="107"/>
      <c r="Y68" s="107"/>
    </row>
    <row r="69" spans="1:25" x14ac:dyDescent="0.2">
      <c r="E69" s="8"/>
      <c r="G69" s="7"/>
      <c r="H69" s="7"/>
      <c r="I69" s="7"/>
      <c r="J69" s="7"/>
      <c r="K69" s="7"/>
      <c r="L69" s="7"/>
      <c r="M69" s="7"/>
      <c r="N69" s="1"/>
      <c r="P69" s="106"/>
      <c r="Q69" s="107"/>
      <c r="R69" s="107"/>
      <c r="S69" s="107"/>
      <c r="T69" s="107"/>
      <c r="U69" s="107"/>
      <c r="V69" s="107"/>
      <c r="W69" s="107"/>
      <c r="X69" s="107"/>
      <c r="Y69" s="107"/>
    </row>
    <row r="70" spans="1:25" x14ac:dyDescent="0.2">
      <c r="E70" s="41"/>
      <c r="F70" s="7"/>
      <c r="G70" s="9"/>
      <c r="H70" s="9"/>
      <c r="I70" s="9"/>
      <c r="P70" s="106"/>
      <c r="Q70" s="107"/>
      <c r="R70" s="107"/>
      <c r="S70" s="107"/>
      <c r="T70" s="107"/>
      <c r="U70" s="107"/>
      <c r="V70" s="107"/>
      <c r="W70" s="107"/>
      <c r="X70" s="107"/>
      <c r="Y70" s="107"/>
    </row>
    <row r="71" spans="1:25" x14ac:dyDescent="0.2">
      <c r="E71" s="9"/>
      <c r="P71" s="106"/>
      <c r="Q71" s="107"/>
      <c r="R71" s="107"/>
      <c r="S71" s="107"/>
      <c r="T71" s="107"/>
      <c r="U71" s="107"/>
      <c r="V71" s="107"/>
      <c r="W71" s="107"/>
      <c r="X71" s="107"/>
      <c r="Y71" s="107"/>
    </row>
    <row r="72" spans="1:25" x14ac:dyDescent="0.2">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sheetData>
  <mergeCells count="7">
    <mergeCell ref="F52:N52"/>
    <mergeCell ref="L1:N1"/>
    <mergeCell ref="A3:A4"/>
    <mergeCell ref="B3:N3"/>
    <mergeCell ref="Q26:T27"/>
    <mergeCell ref="B34:N34"/>
    <mergeCell ref="P1:R1"/>
  </mergeCells>
  <pageMargins left="1" right="0.5" top="0.25" bottom="0.25" header="0.5" footer="0.25"/>
  <pageSetup scale="51" orientation="landscape" r:id="rId1"/>
  <headerFooter alignWithMargins="0">
    <oddFooter>&amp;L&amp;8&amp;Z&amp;F&amp;R&amp;8Report Run &amp;D</oddFooter>
  </headerFooter>
  <rowBreaks count="1" manualBreakCount="1">
    <brk id="53"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3"/>
  <sheetViews>
    <sheetView showOutlineSymbols="0" zoomScale="87" zoomScaleNormal="87" workbookViewId="0">
      <selection activeCell="D16" sqref="D16"/>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8.77734375" style="39" customWidth="1"/>
    <col min="16" max="16" width="10.6640625" style="12" bestFit="1" customWidth="1"/>
    <col min="17" max="17" width="8.77734375" style="39"/>
    <col min="18" max="18" width="9" style="39" bestFit="1" customWidth="1"/>
    <col min="19" max="16384" width="8.77734375" style="39"/>
  </cols>
  <sheetData>
    <row r="1" spans="1:252" ht="58.5" customHeight="1" thickBot="1" x14ac:dyDescent="0.3">
      <c r="A1" s="81" t="s">
        <v>51</v>
      </c>
      <c r="B1" s="128"/>
      <c r="C1" s="128"/>
      <c r="D1" s="128"/>
      <c r="E1" s="129" t="s">
        <v>0</v>
      </c>
      <c r="F1" s="128"/>
      <c r="G1" s="128"/>
      <c r="H1" s="128"/>
      <c r="I1" s="128"/>
      <c r="J1" s="128"/>
      <c r="K1" s="128"/>
      <c r="L1" s="178">
        <v>42308</v>
      </c>
      <c r="M1" s="178"/>
      <c r="N1" s="178"/>
      <c r="O1" s="130"/>
      <c r="P1" s="179" t="s">
        <v>128</v>
      </c>
      <c r="Q1" s="180"/>
      <c r="R1" s="181"/>
      <c r="S1" s="107"/>
      <c r="T1" s="107"/>
      <c r="U1" s="107"/>
      <c r="V1" s="107"/>
      <c r="W1" s="107"/>
      <c r="X1" s="107"/>
      <c r="Y1" s="107"/>
    </row>
    <row r="2" spans="1:252" ht="10.5" customHeight="1" thickTop="1" x14ac:dyDescent="0.2">
      <c r="A2" s="75"/>
      <c r="B2" s="74"/>
      <c r="C2" s="74"/>
      <c r="D2" s="74"/>
      <c r="E2" s="76"/>
      <c r="F2" s="76"/>
      <c r="G2" s="76"/>
      <c r="H2" s="76"/>
      <c r="I2" s="74"/>
      <c r="J2" s="76"/>
      <c r="K2" s="76"/>
      <c r="L2" s="76"/>
      <c r="M2" s="76"/>
      <c r="N2" s="77"/>
      <c r="P2" s="106"/>
      <c r="Q2" s="107"/>
      <c r="R2" s="107"/>
      <c r="S2" s="107"/>
      <c r="T2" s="107"/>
      <c r="U2" s="107"/>
      <c r="V2" s="107"/>
      <c r="W2" s="107"/>
      <c r="X2" s="107"/>
      <c r="Y2" s="107"/>
    </row>
    <row r="3" spans="1:252" s="79" customFormat="1" ht="15.75" x14ac:dyDescent="0.2">
      <c r="A3" s="175" t="s">
        <v>3</v>
      </c>
      <c r="B3" s="176" t="s">
        <v>1</v>
      </c>
      <c r="C3" s="176"/>
      <c r="D3" s="176"/>
      <c r="E3" s="176"/>
      <c r="F3" s="176"/>
      <c r="G3" s="176"/>
      <c r="H3" s="176"/>
      <c r="I3" s="176"/>
      <c r="J3" s="176"/>
      <c r="K3" s="176"/>
      <c r="L3" s="176"/>
      <c r="M3" s="176"/>
      <c r="N3" s="176"/>
      <c r="O3" s="78"/>
      <c r="P3" s="108"/>
      <c r="Q3" s="109"/>
      <c r="R3" s="109"/>
      <c r="S3" s="109"/>
      <c r="T3" s="109"/>
      <c r="U3" s="109"/>
      <c r="V3" s="109"/>
      <c r="W3" s="109"/>
      <c r="X3" s="109"/>
      <c r="Y3" s="109"/>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row>
    <row r="4" spans="1:252" ht="16.149999999999999" customHeight="1" x14ac:dyDescent="0.2">
      <c r="A4" s="175"/>
      <c r="B4" s="16" t="s">
        <v>2</v>
      </c>
      <c r="C4" s="17"/>
      <c r="D4" s="16">
        <v>2015</v>
      </c>
      <c r="E4" s="18"/>
      <c r="F4" s="16">
        <v>2016</v>
      </c>
      <c r="G4" s="18"/>
      <c r="H4" s="16">
        <v>2017</v>
      </c>
      <c r="I4" s="19"/>
      <c r="J4" s="16">
        <v>2018</v>
      </c>
      <c r="K4" s="19"/>
      <c r="L4" s="16">
        <v>2019</v>
      </c>
      <c r="M4" s="19"/>
      <c r="N4" s="16">
        <v>2020</v>
      </c>
      <c r="O4" s="2"/>
      <c r="P4" s="106"/>
      <c r="Q4" s="110"/>
      <c r="R4" s="110"/>
      <c r="S4" s="110"/>
      <c r="T4" s="110"/>
      <c r="U4" s="110"/>
      <c r="V4" s="110"/>
      <c r="W4" s="110"/>
      <c r="X4" s="110"/>
      <c r="Y4" s="1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row>
    <row r="5" spans="1:252" ht="15.75" x14ac:dyDescent="0.25">
      <c r="A5" s="93" t="s">
        <v>54</v>
      </c>
      <c r="B5" s="40"/>
      <c r="C5" s="40"/>
      <c r="D5" s="40"/>
      <c r="E5" s="40"/>
      <c r="F5" s="40"/>
      <c r="G5" s="40"/>
      <c r="H5" s="40"/>
      <c r="I5" s="40"/>
      <c r="J5" s="40"/>
      <c r="K5" s="40"/>
      <c r="L5" s="40"/>
      <c r="M5" s="40"/>
      <c r="N5" s="40"/>
      <c r="P5" s="111" t="s">
        <v>110</v>
      </c>
      <c r="Q5" s="107"/>
      <c r="R5" s="107"/>
      <c r="S5" s="107"/>
      <c r="T5" s="107"/>
      <c r="U5" s="107"/>
      <c r="V5" s="107"/>
      <c r="W5" s="107"/>
      <c r="X5" s="107"/>
      <c r="Y5" s="107"/>
    </row>
    <row r="6" spans="1:252" ht="16.149999999999999" customHeight="1" x14ac:dyDescent="0.2">
      <c r="A6" s="26" t="s">
        <v>25</v>
      </c>
      <c r="B6" s="25">
        <f>SUM(D6+F6+H6+J6+L6+N6)</f>
        <v>22102890</v>
      </c>
      <c r="C6" s="24"/>
      <c r="D6" s="23">
        <v>22102890</v>
      </c>
      <c r="E6" s="23"/>
      <c r="F6" s="25">
        <v>0</v>
      </c>
      <c r="G6" s="26"/>
      <c r="H6" s="25">
        <v>0</v>
      </c>
      <c r="I6" s="26"/>
      <c r="J6" s="25">
        <v>0</v>
      </c>
      <c r="K6" s="26"/>
      <c r="L6" s="25">
        <v>0</v>
      </c>
      <c r="M6" s="23"/>
      <c r="N6" s="25">
        <v>0</v>
      </c>
      <c r="O6" s="3"/>
      <c r="P6" s="112" t="s">
        <v>82</v>
      </c>
      <c r="Q6" s="113"/>
      <c r="R6" s="113"/>
      <c r="S6" s="113"/>
      <c r="T6" s="113"/>
      <c r="U6" s="113"/>
      <c r="V6" s="113"/>
      <c r="W6" s="113"/>
      <c r="X6" s="113"/>
      <c r="Y6" s="113"/>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pans="1:252" ht="16.149999999999999" customHeight="1" x14ac:dyDescent="0.2">
      <c r="A7" s="26" t="s">
        <v>27</v>
      </c>
      <c r="B7" s="25">
        <f>SUM(D7+F7+H7+J7+L7+N7)</f>
        <v>0</v>
      </c>
      <c r="C7" s="26"/>
      <c r="D7" s="23">
        <v>0</v>
      </c>
      <c r="E7" s="23"/>
      <c r="F7" s="25">
        <v>0</v>
      </c>
      <c r="G7" s="26"/>
      <c r="H7" s="25">
        <v>0</v>
      </c>
      <c r="I7" s="26"/>
      <c r="J7" s="25">
        <v>0</v>
      </c>
      <c r="K7" s="26"/>
      <c r="L7" s="25">
        <v>0</v>
      </c>
      <c r="M7" s="23"/>
      <c r="N7" s="25">
        <v>0</v>
      </c>
      <c r="O7" s="3"/>
      <c r="P7" s="106" t="s">
        <v>113</v>
      </c>
      <c r="Q7" s="113"/>
      <c r="R7" s="113"/>
      <c r="S7" s="113"/>
      <c r="T7" s="113"/>
      <c r="U7" s="113"/>
      <c r="V7" s="113"/>
      <c r="W7" s="113"/>
      <c r="X7" s="113"/>
      <c r="Y7" s="113"/>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2" ht="16.149999999999999" customHeight="1" x14ac:dyDescent="0.2">
      <c r="A8" s="26" t="s">
        <v>23</v>
      </c>
      <c r="B8" s="25">
        <f>SUM(D8+F8+H8+J8+L8+N8)</f>
        <v>100000</v>
      </c>
      <c r="C8" s="26"/>
      <c r="D8" s="23">
        <v>100000</v>
      </c>
      <c r="E8" s="40"/>
      <c r="F8" s="23">
        <v>0</v>
      </c>
      <c r="G8" s="26"/>
      <c r="H8" s="23">
        <v>0</v>
      </c>
      <c r="I8" s="26"/>
      <c r="J8" s="23">
        <v>0</v>
      </c>
      <c r="K8" s="26"/>
      <c r="L8" s="23">
        <v>0</v>
      </c>
      <c r="M8" s="26"/>
      <c r="N8" s="23">
        <v>0</v>
      </c>
      <c r="O8" s="3"/>
      <c r="P8" s="114">
        <v>45133245</v>
      </c>
      <c r="Q8" s="113"/>
      <c r="R8" s="113"/>
      <c r="S8" s="113"/>
      <c r="T8" s="113"/>
      <c r="U8" s="113"/>
      <c r="V8" s="113"/>
      <c r="W8" s="113"/>
      <c r="X8" s="113"/>
      <c r="Y8" s="113"/>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2" ht="16.149999999999999" customHeight="1" x14ac:dyDescent="0.2">
      <c r="A9" s="26" t="s">
        <v>76</v>
      </c>
      <c r="B9" s="25">
        <f>SUM(D9+F9+H9+J9+L9+N9)</f>
        <v>2000000</v>
      </c>
      <c r="C9" s="26"/>
      <c r="D9" s="23">
        <v>1000000</v>
      </c>
      <c r="E9" s="40"/>
      <c r="F9" s="23">
        <v>1000000</v>
      </c>
      <c r="G9" s="26"/>
      <c r="H9" s="23">
        <v>0</v>
      </c>
      <c r="I9" s="26"/>
      <c r="J9" s="23">
        <v>0</v>
      </c>
      <c r="K9" s="26"/>
      <c r="L9" s="23">
        <v>0</v>
      </c>
      <c r="M9" s="26"/>
      <c r="N9" s="23">
        <v>0</v>
      </c>
      <c r="O9" s="3"/>
      <c r="P9" s="115">
        <v>19430355</v>
      </c>
      <c r="Q9" s="113" t="s">
        <v>140</v>
      </c>
      <c r="R9" s="113"/>
      <c r="S9" s="113"/>
      <c r="T9" s="113"/>
      <c r="U9" s="113"/>
      <c r="V9" s="113"/>
      <c r="W9" s="113"/>
      <c r="X9" s="113"/>
      <c r="Y9" s="113"/>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2"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3"/>
      <c r="P10" s="115">
        <v>3600000</v>
      </c>
      <c r="Q10" s="113" t="s">
        <v>127</v>
      </c>
      <c r="R10" s="113"/>
      <c r="S10" s="113"/>
      <c r="T10" s="113"/>
      <c r="U10" s="113"/>
      <c r="V10" s="113"/>
      <c r="W10" s="113"/>
      <c r="X10" s="113"/>
      <c r="Y10" s="11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2" ht="16.149999999999999" customHeight="1" thickBot="1" x14ac:dyDescent="0.3">
      <c r="A11" s="33" t="s">
        <v>44</v>
      </c>
      <c r="B11" s="5">
        <f>SUM(B6:B10)</f>
        <v>24802890</v>
      </c>
      <c r="C11" s="26"/>
      <c r="D11" s="5">
        <f>SUM(D6:D10)</f>
        <v>23402890</v>
      </c>
      <c r="E11" s="30"/>
      <c r="F11" s="5">
        <f>SUM(F6:F10)</f>
        <v>1200000</v>
      </c>
      <c r="G11" s="30"/>
      <c r="H11" s="5">
        <f>SUM(H6:H10)</f>
        <v>200000</v>
      </c>
      <c r="I11" s="30"/>
      <c r="J11" s="5">
        <f>SUM(J6:J10)</f>
        <v>0</v>
      </c>
      <c r="K11" s="30"/>
      <c r="L11" s="5">
        <f>SUM(L6:L10)</f>
        <v>0</v>
      </c>
      <c r="M11" s="26"/>
      <c r="N11" s="5">
        <f>SUM(N6:N10)</f>
        <v>0</v>
      </c>
      <c r="O11" s="3"/>
      <c r="P11" s="116">
        <f>P8-P9-P10</f>
        <v>22102890</v>
      </c>
      <c r="Q11" s="117" t="s">
        <v>84</v>
      </c>
      <c r="R11" s="113"/>
      <c r="S11" s="113"/>
      <c r="T11" s="113"/>
      <c r="U11" s="113"/>
      <c r="V11" s="113"/>
      <c r="W11" s="113"/>
      <c r="X11" s="113"/>
      <c r="Y11" s="11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ht="15.75" thickTop="1" x14ac:dyDescent="0.2">
      <c r="A12" s="26"/>
      <c r="B12" s="10"/>
      <c r="C12" s="26"/>
      <c r="D12" s="10"/>
      <c r="E12" s="30"/>
      <c r="F12" s="10"/>
      <c r="G12" s="30"/>
      <c r="H12" s="10"/>
      <c r="I12" s="30"/>
      <c r="J12" s="10"/>
      <c r="K12" s="30"/>
      <c r="L12" s="10"/>
      <c r="M12" s="26"/>
      <c r="N12" s="10"/>
      <c r="O12" s="3"/>
      <c r="P12" s="106" t="s">
        <v>85</v>
      </c>
      <c r="Q12" s="113"/>
      <c r="R12" s="113"/>
      <c r="S12" s="113"/>
      <c r="T12" s="113"/>
      <c r="U12" s="113"/>
      <c r="V12" s="113"/>
      <c r="W12" s="113"/>
      <c r="X12" s="113"/>
      <c r="Y12" s="113"/>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x14ac:dyDescent="0.2">
      <c r="A13" s="69" t="s">
        <v>55</v>
      </c>
      <c r="C13" s="26"/>
      <c r="D13" s="15">
        <f>43740000-D19-D25</f>
        <v>31800000</v>
      </c>
      <c r="E13" s="30"/>
      <c r="F13" s="23"/>
      <c r="G13" s="30"/>
      <c r="H13" s="23"/>
      <c r="I13" s="30"/>
      <c r="J13" s="23"/>
      <c r="K13" s="30"/>
      <c r="L13" s="23"/>
      <c r="M13" s="26"/>
      <c r="N13" s="23"/>
      <c r="O13" s="4"/>
      <c r="P13" s="118" t="s">
        <v>69</v>
      </c>
      <c r="Q13" s="113"/>
      <c r="R13" s="113"/>
      <c r="S13" s="113"/>
      <c r="T13" s="113"/>
      <c r="U13" s="113"/>
      <c r="V13" s="113"/>
      <c r="W13" s="113"/>
      <c r="X13" s="113"/>
      <c r="Y13" s="113"/>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2" ht="16.149999999999999" customHeight="1" x14ac:dyDescent="0.2">
      <c r="A14" s="26"/>
      <c r="B14" s="25"/>
      <c r="C14" s="26"/>
      <c r="D14" s="10"/>
      <c r="E14" s="30"/>
      <c r="F14" s="26"/>
      <c r="G14" s="23"/>
      <c r="H14" s="26"/>
      <c r="I14" s="26"/>
      <c r="J14" s="26"/>
      <c r="K14" s="26"/>
      <c r="L14" s="26"/>
      <c r="M14" s="26"/>
      <c r="N14" s="26"/>
      <c r="O14" s="3"/>
      <c r="P14" s="119" t="s">
        <v>70</v>
      </c>
      <c r="Q14" s="113"/>
      <c r="R14" s="113"/>
      <c r="S14" s="113"/>
      <c r="T14" s="113"/>
      <c r="U14" s="113"/>
      <c r="V14" s="113"/>
      <c r="W14" s="113"/>
      <c r="X14" s="113"/>
      <c r="Y14" s="11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2" ht="16.149999999999999" customHeight="1" x14ac:dyDescent="0.25">
      <c r="A15" s="94" t="s">
        <v>56</v>
      </c>
      <c r="B15" s="26"/>
      <c r="C15" s="26"/>
      <c r="D15" s="40"/>
      <c r="E15" s="26"/>
      <c r="F15" s="26"/>
      <c r="G15" s="27"/>
      <c r="H15" s="26"/>
      <c r="I15" s="26"/>
      <c r="J15" s="26"/>
      <c r="K15" s="26"/>
      <c r="L15" s="26"/>
      <c r="M15" s="26"/>
      <c r="N15" s="26"/>
      <c r="O15" s="3"/>
      <c r="P15" s="111" t="s">
        <v>80</v>
      </c>
      <c r="Q15" s="113"/>
      <c r="R15" s="113"/>
      <c r="S15" s="113"/>
      <c r="T15" s="113"/>
      <c r="U15" s="113"/>
      <c r="V15" s="113"/>
      <c r="W15" s="113"/>
      <c r="X15" s="113"/>
      <c r="Y15" s="113"/>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2" ht="16.149999999999999" customHeight="1" x14ac:dyDescent="0.2">
      <c r="A16" s="26" t="s">
        <v>26</v>
      </c>
      <c r="B16" s="25">
        <f>SUM(D16+F16+H16+J16+L16+N16)</f>
        <v>3600000</v>
      </c>
      <c r="C16" s="24"/>
      <c r="D16" s="23">
        <v>3600000</v>
      </c>
      <c r="E16" s="23"/>
      <c r="F16" s="25">
        <v>0</v>
      </c>
      <c r="G16" s="26"/>
      <c r="H16" s="25">
        <v>0</v>
      </c>
      <c r="I16" s="26"/>
      <c r="J16" s="25">
        <v>0</v>
      </c>
      <c r="K16" s="26"/>
      <c r="L16" s="25">
        <v>0</v>
      </c>
      <c r="M16" s="23"/>
      <c r="N16" s="25">
        <v>0</v>
      </c>
      <c r="O16" s="3"/>
      <c r="P16" s="119"/>
      <c r="Q16" s="113"/>
      <c r="R16" s="113"/>
      <c r="S16" s="113"/>
      <c r="T16" s="113"/>
      <c r="U16" s="113"/>
      <c r="V16" s="113"/>
      <c r="W16" s="113"/>
      <c r="X16" s="113"/>
      <c r="Y16" s="113"/>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3"/>
      <c r="P17" s="111" t="s">
        <v>120</v>
      </c>
      <c r="Q17" s="113"/>
      <c r="R17" s="113"/>
      <c r="S17" s="113"/>
      <c r="T17" s="113"/>
      <c r="U17" s="113"/>
      <c r="V17" s="113"/>
      <c r="W17" s="113"/>
      <c r="X17" s="113"/>
      <c r="Y17" s="113"/>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ht="16.149999999999999" customHeight="1" thickBot="1" x14ac:dyDescent="0.25">
      <c r="A18" s="33" t="s">
        <v>50</v>
      </c>
      <c r="B18" s="5">
        <f>B16+B17</f>
        <v>3600000</v>
      </c>
      <c r="C18" s="26"/>
      <c r="D18" s="5">
        <f>D16+D17</f>
        <v>3600000</v>
      </c>
      <c r="E18" s="30"/>
      <c r="F18" s="6">
        <f>SUM(F15:F17)</f>
        <v>0</v>
      </c>
      <c r="G18" s="30"/>
      <c r="H18" s="6">
        <f>SUM(H15:H17)</f>
        <v>0</v>
      </c>
      <c r="I18" s="30"/>
      <c r="J18" s="6">
        <f>SUM(J15:J17)</f>
        <v>0</v>
      </c>
      <c r="K18" s="30"/>
      <c r="L18" s="6">
        <f>SUM(L15:L17)</f>
        <v>0</v>
      </c>
      <c r="M18" s="26"/>
      <c r="N18" s="6">
        <f>SUM(N15:N17)</f>
        <v>0</v>
      </c>
      <c r="O18" s="3"/>
      <c r="P18" s="119"/>
      <c r="Q18" s="113"/>
      <c r="R18" s="113"/>
      <c r="S18" s="113"/>
      <c r="T18" s="113"/>
      <c r="U18" s="113"/>
      <c r="V18" s="113"/>
      <c r="W18" s="113"/>
      <c r="X18" s="113"/>
      <c r="Y18" s="113"/>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ht="16.149999999999999" customHeight="1" thickTop="1" x14ac:dyDescent="0.2">
      <c r="A19" s="33" t="s">
        <v>57</v>
      </c>
      <c r="B19" s="10"/>
      <c r="C19" s="26"/>
      <c r="D19" s="15">
        <v>3630000</v>
      </c>
      <c r="E19" s="30"/>
      <c r="F19" s="23"/>
      <c r="G19" s="30"/>
      <c r="H19" s="23"/>
      <c r="I19" s="30"/>
      <c r="J19" s="23"/>
      <c r="K19" s="30"/>
      <c r="L19" s="23"/>
      <c r="M19" s="26"/>
      <c r="N19" s="23"/>
      <c r="O19" s="3"/>
      <c r="P19" s="119"/>
      <c r="Q19" s="113"/>
      <c r="R19" s="113"/>
      <c r="S19" s="113"/>
      <c r="T19" s="113"/>
      <c r="U19" s="113"/>
      <c r="V19" s="113"/>
      <c r="W19" s="113"/>
      <c r="X19" s="113"/>
      <c r="Y19" s="113"/>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ht="16.149999999999999" customHeight="1" x14ac:dyDescent="0.2">
      <c r="A20" s="33"/>
      <c r="B20" s="10"/>
      <c r="C20" s="26"/>
      <c r="D20" s="15"/>
      <c r="E20" s="30"/>
      <c r="F20" s="23"/>
      <c r="G20" s="30"/>
      <c r="H20" s="23"/>
      <c r="I20" s="30"/>
      <c r="J20" s="23"/>
      <c r="K20" s="30"/>
      <c r="L20" s="23"/>
      <c r="M20" s="26"/>
      <c r="N20" s="23"/>
      <c r="O20" s="3"/>
      <c r="P20" s="119"/>
      <c r="Q20" s="113"/>
      <c r="R20" s="113"/>
      <c r="S20" s="113"/>
      <c r="T20" s="113"/>
      <c r="U20" s="113"/>
      <c r="V20" s="113"/>
      <c r="W20" s="113"/>
      <c r="X20" s="113"/>
      <c r="Y20" s="113"/>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ht="16.149999999999999" customHeight="1" x14ac:dyDescent="0.25">
      <c r="A21" s="94" t="s">
        <v>58</v>
      </c>
      <c r="B21" s="26"/>
      <c r="C21" s="26"/>
      <c r="D21" s="40"/>
      <c r="E21" s="26"/>
      <c r="F21" s="26"/>
      <c r="G21" s="27"/>
      <c r="H21" s="26"/>
      <c r="I21" s="26"/>
      <c r="J21" s="26"/>
      <c r="K21" s="26"/>
      <c r="L21" s="26"/>
      <c r="M21" s="26"/>
      <c r="N21" s="26"/>
      <c r="O21" s="3"/>
      <c r="P21" s="119"/>
      <c r="Q21" s="113"/>
      <c r="R21" s="113"/>
      <c r="S21" s="113"/>
      <c r="T21" s="113"/>
      <c r="U21" s="113"/>
      <c r="V21" s="113"/>
      <c r="W21" s="113"/>
      <c r="X21" s="113"/>
      <c r="Y21" s="113"/>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ht="16.149999999999999" customHeight="1" x14ac:dyDescent="0.2">
      <c r="A22" s="26" t="s">
        <v>59</v>
      </c>
      <c r="B22" s="25">
        <f>SUM(D22+F22+H22+J22+L22+N22)</f>
        <v>4430355</v>
      </c>
      <c r="C22" s="24"/>
      <c r="D22" s="23">
        <v>4430355</v>
      </c>
      <c r="E22" s="23"/>
      <c r="F22" s="25">
        <v>0</v>
      </c>
      <c r="G22" s="26"/>
      <c r="H22" s="25">
        <v>0</v>
      </c>
      <c r="I22" s="26"/>
      <c r="J22" s="25">
        <v>0</v>
      </c>
      <c r="K22" s="26"/>
      <c r="L22" s="25">
        <v>0</v>
      </c>
      <c r="M22" s="23"/>
      <c r="N22" s="25">
        <v>0</v>
      </c>
      <c r="O22" s="3"/>
      <c r="P22" s="119"/>
      <c r="Q22" s="113"/>
      <c r="R22" s="113"/>
      <c r="S22" s="113"/>
      <c r="T22" s="113"/>
      <c r="U22" s="113"/>
      <c r="V22" s="113"/>
      <c r="W22" s="113"/>
      <c r="X22" s="113"/>
      <c r="Y22" s="113"/>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6.149999999999999" customHeight="1" x14ac:dyDescent="0.2">
      <c r="A23" s="26" t="s">
        <v>131</v>
      </c>
      <c r="B23" s="25">
        <f>SUM(D23+F23+H23+J23+L23+N23)</f>
        <v>15000000</v>
      </c>
      <c r="C23" s="26"/>
      <c r="D23" s="23">
        <v>3000000</v>
      </c>
      <c r="E23" s="23"/>
      <c r="F23" s="25">
        <v>3000000</v>
      </c>
      <c r="G23" s="26"/>
      <c r="H23" s="25">
        <v>3000000</v>
      </c>
      <c r="I23" s="26"/>
      <c r="J23" s="25">
        <v>3000000</v>
      </c>
      <c r="K23" s="26"/>
      <c r="L23" s="25">
        <v>3000000</v>
      </c>
      <c r="M23" s="23"/>
      <c r="N23" s="25">
        <v>0</v>
      </c>
      <c r="O23" s="3"/>
      <c r="P23" s="119"/>
      <c r="Q23" s="113"/>
      <c r="R23" s="113"/>
      <c r="S23" s="113"/>
      <c r="T23" s="113"/>
      <c r="U23" s="113"/>
      <c r="V23" s="113"/>
      <c r="W23" s="113"/>
      <c r="X23" s="113"/>
      <c r="Y23" s="113"/>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ht="16.5" thickBot="1" x14ac:dyDescent="0.3">
      <c r="A24" s="33" t="s">
        <v>50</v>
      </c>
      <c r="B24" s="5">
        <f>B22+B23</f>
        <v>19430355</v>
      </c>
      <c r="C24" s="26"/>
      <c r="D24" s="5">
        <f>SUM(D22:D23)</f>
        <v>7430355</v>
      </c>
      <c r="E24" s="30"/>
      <c r="F24" s="6">
        <f>SUM(F21:F23)</f>
        <v>3000000</v>
      </c>
      <c r="G24" s="30"/>
      <c r="H24" s="6">
        <f>SUM(H21:H23)</f>
        <v>3000000</v>
      </c>
      <c r="I24" s="30"/>
      <c r="J24" s="6">
        <f>SUM(J21:J23)</f>
        <v>3000000</v>
      </c>
      <c r="K24" s="30"/>
      <c r="L24" s="6">
        <f>SUM(L21:L23)</f>
        <v>3000000</v>
      </c>
      <c r="M24" s="26"/>
      <c r="N24" s="6">
        <f>SUM(N21:N23)</f>
        <v>0</v>
      </c>
      <c r="O24" s="4"/>
      <c r="P24" s="124">
        <v>8310000</v>
      </c>
      <c r="Q24" s="120" t="s">
        <v>77</v>
      </c>
      <c r="R24" s="113"/>
      <c r="S24" s="113"/>
      <c r="T24" s="113"/>
      <c r="U24" s="113"/>
      <c r="V24" s="113"/>
      <c r="W24" s="113"/>
      <c r="X24" s="113"/>
      <c r="Y24" s="113"/>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ht="16.5" thickTop="1" x14ac:dyDescent="0.25">
      <c r="A25" s="33" t="s">
        <v>61</v>
      </c>
      <c r="B25" s="10"/>
      <c r="C25" s="26"/>
      <c r="D25" s="15">
        <v>8310000</v>
      </c>
      <c r="E25" s="30"/>
      <c r="F25" s="23"/>
      <c r="G25" s="30"/>
      <c r="H25" s="23"/>
      <c r="I25" s="30"/>
      <c r="J25" s="23"/>
      <c r="K25" s="30"/>
      <c r="L25" s="23"/>
      <c r="M25" s="26"/>
      <c r="N25" s="23"/>
      <c r="O25" s="4"/>
      <c r="P25" s="119"/>
      <c r="Q25" s="120" t="s">
        <v>79</v>
      </c>
      <c r="R25" s="113"/>
      <c r="S25" s="113"/>
      <c r="T25" s="113"/>
      <c r="U25" s="113"/>
      <c r="V25" s="113"/>
      <c r="W25" s="113"/>
      <c r="X25" s="113"/>
      <c r="Y25" s="113"/>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ht="16.149999999999999" customHeight="1" x14ac:dyDescent="0.2">
      <c r="A26" s="26"/>
      <c r="B26" s="25"/>
      <c r="C26" s="26"/>
      <c r="D26" s="10"/>
      <c r="E26" s="30"/>
      <c r="F26" s="26"/>
      <c r="G26" s="23"/>
      <c r="H26" s="26"/>
      <c r="I26" s="26"/>
      <c r="J26" s="26"/>
      <c r="K26" s="26"/>
      <c r="L26" s="26"/>
      <c r="M26" s="26"/>
      <c r="N26" s="26"/>
      <c r="O26" s="3"/>
      <c r="P26" s="119"/>
      <c r="Q26" s="173" t="s">
        <v>92</v>
      </c>
      <c r="R26" s="173"/>
      <c r="S26" s="173"/>
      <c r="T26" s="173"/>
      <c r="U26" s="113"/>
      <c r="V26" s="113"/>
      <c r="W26" s="113"/>
      <c r="X26" s="113"/>
      <c r="Y26" s="11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6.149999999999999" customHeight="1" thickBot="1" x14ac:dyDescent="0.25">
      <c r="A27" s="33" t="s">
        <v>63</v>
      </c>
      <c r="B27" s="22">
        <f>B11+B18+B24</f>
        <v>47833245</v>
      </c>
      <c r="C27" s="26"/>
      <c r="D27" s="13">
        <f>SUM(D11+D18+D24)</f>
        <v>34433245</v>
      </c>
      <c r="E27" s="30"/>
      <c r="F27" s="23"/>
      <c r="G27" s="31"/>
      <c r="H27" s="26"/>
      <c r="I27" s="26"/>
      <c r="J27" s="26"/>
      <c r="K27" s="26"/>
      <c r="L27" s="26"/>
      <c r="M27" s="26"/>
      <c r="N27" s="26"/>
      <c r="O27" s="3"/>
      <c r="P27" s="119"/>
      <c r="Q27" s="173"/>
      <c r="R27" s="173"/>
      <c r="S27" s="173"/>
      <c r="T27" s="173"/>
      <c r="U27" s="113"/>
      <c r="V27" s="113"/>
      <c r="W27" s="113"/>
      <c r="X27" s="113"/>
      <c r="Y27" s="113"/>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ht="16.149999999999999" customHeight="1" thickTop="1" x14ac:dyDescent="0.2">
      <c r="A28" s="33"/>
      <c r="B28" s="97"/>
      <c r="C28" s="26"/>
      <c r="D28" s="15"/>
      <c r="E28" s="30"/>
      <c r="F28" s="23"/>
      <c r="G28" s="31"/>
      <c r="H28" s="26"/>
      <c r="I28" s="26"/>
      <c r="J28" s="26"/>
      <c r="K28" s="26"/>
      <c r="L28" s="26"/>
      <c r="M28" s="26"/>
      <c r="N28" s="26"/>
      <c r="O28" s="3"/>
      <c r="P28" s="119"/>
      <c r="Q28" s="113"/>
      <c r="R28" s="113"/>
      <c r="S28" s="113"/>
      <c r="T28" s="113"/>
      <c r="U28" s="113"/>
      <c r="V28" s="113"/>
      <c r="W28" s="113"/>
      <c r="X28" s="113"/>
      <c r="Y28" s="113"/>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
      <c r="A29" s="33" t="s">
        <v>49</v>
      </c>
      <c r="B29" s="95"/>
      <c r="C29" s="26"/>
      <c r="D29" s="95">
        <v>43740000</v>
      </c>
      <c r="E29" s="23"/>
      <c r="F29" s="25"/>
      <c r="G29" s="26"/>
      <c r="H29" s="25"/>
      <c r="I29" s="26"/>
      <c r="J29" s="25"/>
      <c r="K29" s="26"/>
      <c r="L29" s="25"/>
      <c r="M29" s="23"/>
      <c r="N29" s="25"/>
      <c r="O29" s="4"/>
      <c r="P29" s="119"/>
      <c r="Q29" s="113"/>
      <c r="R29" s="113"/>
      <c r="S29" s="113"/>
      <c r="T29" s="113"/>
      <c r="U29" s="113"/>
      <c r="V29" s="113"/>
      <c r="W29" s="113"/>
      <c r="X29" s="113"/>
      <c r="Y29" s="113"/>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ht="16.149999999999999" customHeight="1" x14ac:dyDescent="0.2">
      <c r="A30" s="99" t="s">
        <v>66</v>
      </c>
      <c r="B30" s="25"/>
      <c r="C30" s="26"/>
      <c r="D30" s="101">
        <f>D6+D16+D24</f>
        <v>33133245</v>
      </c>
      <c r="E30" s="23"/>
      <c r="F30" s="25"/>
      <c r="G30" s="26"/>
      <c r="H30" s="25"/>
      <c r="I30" s="26"/>
      <c r="J30" s="25"/>
      <c r="K30" s="26"/>
      <c r="L30" s="25"/>
      <c r="M30" s="23"/>
      <c r="N30" s="25"/>
      <c r="O30" s="4"/>
      <c r="P30" s="111" t="s">
        <v>93</v>
      </c>
      <c r="Q30" s="113"/>
      <c r="R30" s="113"/>
      <c r="S30" s="113"/>
      <c r="T30" s="113"/>
      <c r="U30" s="113"/>
      <c r="V30" s="113"/>
      <c r="W30" s="113"/>
      <c r="X30" s="113"/>
      <c r="Y30" s="113"/>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s="79" customFormat="1" x14ac:dyDescent="0.2">
      <c r="A31" s="33" t="s">
        <v>67</v>
      </c>
      <c r="B31" s="40"/>
      <c r="C31" s="40"/>
      <c r="D31" s="102">
        <f>D30/D29</f>
        <v>0.75750445816186562</v>
      </c>
      <c r="E31" s="23"/>
      <c r="F31" s="25"/>
      <c r="G31" s="26"/>
      <c r="H31" s="25"/>
      <c r="I31" s="26"/>
      <c r="J31" s="25"/>
      <c r="K31" s="26"/>
      <c r="L31" s="25"/>
      <c r="M31" s="23"/>
      <c r="N31" s="25"/>
      <c r="O31" s="3"/>
      <c r="P31" s="126" t="s">
        <v>117</v>
      </c>
      <c r="Q31" s="109"/>
      <c r="R31" s="109"/>
      <c r="S31" s="109"/>
      <c r="T31" s="109"/>
      <c r="U31" s="109"/>
      <c r="V31" s="109"/>
      <c r="W31" s="109"/>
      <c r="X31" s="109"/>
      <c r="Y31" s="109"/>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row>
    <row r="32" spans="1:252" ht="16.899999999999999" customHeight="1" thickBot="1" x14ac:dyDescent="0.25">
      <c r="A32" s="33"/>
      <c r="B32" s="40"/>
      <c r="C32" s="40"/>
      <c r="D32" s="100"/>
      <c r="E32" s="26"/>
      <c r="F32" s="26"/>
      <c r="G32" s="27"/>
      <c r="H32" s="26"/>
      <c r="I32" s="26"/>
      <c r="J32" s="26"/>
      <c r="K32" s="26"/>
      <c r="L32" s="26"/>
      <c r="M32" s="26"/>
      <c r="N32" s="26"/>
      <c r="O32" s="78"/>
      <c r="P32" s="121"/>
      <c r="Q32" s="110" t="s">
        <v>47</v>
      </c>
      <c r="R32" s="110"/>
      <c r="S32" s="110"/>
      <c r="T32" s="110"/>
      <c r="U32" s="110"/>
      <c r="V32" s="110"/>
      <c r="W32" s="110"/>
      <c r="X32" s="110"/>
      <c r="Y32" s="110"/>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9" customHeight="1" x14ac:dyDescent="0.2">
      <c r="A33" s="84"/>
      <c r="B33" s="85"/>
      <c r="C33" s="86"/>
      <c r="D33" s="85"/>
      <c r="E33" s="87"/>
      <c r="F33" s="85"/>
      <c r="G33" s="84"/>
      <c r="H33" s="85"/>
      <c r="I33" s="84"/>
      <c r="J33" s="85"/>
      <c r="K33" s="84"/>
      <c r="L33" s="85"/>
      <c r="M33" s="87"/>
      <c r="N33" s="85"/>
      <c r="O33" s="2"/>
      <c r="P33" s="106"/>
      <c r="Q33" s="107"/>
      <c r="R33" s="107"/>
      <c r="S33" s="107"/>
      <c r="T33" s="107"/>
      <c r="U33" s="107"/>
      <c r="V33" s="107"/>
      <c r="W33" s="107"/>
      <c r="X33" s="107"/>
      <c r="Y33" s="107"/>
    </row>
    <row r="34" spans="1:252" ht="15.75" x14ac:dyDescent="0.2">
      <c r="A34" s="80"/>
      <c r="B34" s="177" t="s">
        <v>4</v>
      </c>
      <c r="C34" s="177"/>
      <c r="D34" s="177"/>
      <c r="E34" s="177"/>
      <c r="F34" s="177"/>
      <c r="G34" s="177"/>
      <c r="H34" s="177"/>
      <c r="I34" s="177"/>
      <c r="J34" s="177"/>
      <c r="K34" s="177"/>
      <c r="L34" s="177"/>
      <c r="M34" s="177"/>
      <c r="N34" s="177"/>
      <c r="P34" s="119"/>
      <c r="Q34" s="113"/>
      <c r="R34" s="113"/>
      <c r="S34" s="113"/>
      <c r="T34" s="113"/>
      <c r="U34" s="113"/>
      <c r="V34" s="113"/>
      <c r="W34" s="113"/>
      <c r="X34" s="113"/>
      <c r="Y34" s="113"/>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ht="18" x14ac:dyDescent="0.25">
      <c r="A35" s="141" t="s">
        <v>5</v>
      </c>
      <c r="B35" s="67" t="s">
        <v>2</v>
      </c>
      <c r="C35" s="34"/>
      <c r="D35" s="20">
        <v>2015</v>
      </c>
      <c r="E35" s="21"/>
      <c r="F35" s="20">
        <v>2016</v>
      </c>
      <c r="G35" s="21"/>
      <c r="H35" s="20">
        <v>2017</v>
      </c>
      <c r="I35" s="104"/>
      <c r="J35" s="20">
        <v>2018</v>
      </c>
      <c r="K35" s="104"/>
      <c r="L35" s="20">
        <v>2019</v>
      </c>
      <c r="M35" s="104"/>
      <c r="N35" s="68">
        <v>2020</v>
      </c>
      <c r="O35" s="4"/>
      <c r="P35" s="119"/>
      <c r="Q35" s="113"/>
      <c r="R35" s="113"/>
      <c r="S35" s="113"/>
      <c r="T35" s="113"/>
      <c r="U35" s="113"/>
      <c r="V35" s="113"/>
      <c r="W35" s="113"/>
      <c r="X35" s="113"/>
      <c r="Y35" s="113"/>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
      <c r="A36" s="26" t="s">
        <v>24</v>
      </c>
      <c r="B36" s="23">
        <f>SUM(D36+F36+H36+J36+L36+N36)</f>
        <v>25670390</v>
      </c>
      <c r="C36" s="26"/>
      <c r="D36" s="23">
        <f>D38-D37</f>
        <v>25670390</v>
      </c>
      <c r="E36" s="26"/>
      <c r="F36" s="25"/>
      <c r="G36" s="30"/>
      <c r="H36" s="25"/>
      <c r="I36" s="30"/>
      <c r="J36" s="25"/>
      <c r="K36" s="30"/>
      <c r="L36" s="25"/>
      <c r="M36" s="30"/>
      <c r="N36" s="25"/>
      <c r="O36" s="4"/>
      <c r="P36" s="111"/>
      <c r="Q36" s="113"/>
      <c r="R36" s="113"/>
      <c r="S36" s="113"/>
      <c r="T36" s="113"/>
      <c r="U36" s="113"/>
      <c r="V36" s="113"/>
      <c r="W36" s="113"/>
      <c r="X36" s="113"/>
      <c r="Y36" s="113"/>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
      <c r="A37" s="26" t="s">
        <v>29</v>
      </c>
      <c r="B37" s="23">
        <f>SUM(D37+F37+H37+J37+L37+N37)</f>
        <v>3600000</v>
      </c>
      <c r="C37" s="26"/>
      <c r="D37" s="23">
        <v>3600000</v>
      </c>
      <c r="E37" s="26"/>
      <c r="F37" s="25"/>
      <c r="G37" s="30"/>
      <c r="H37" s="25"/>
      <c r="I37" s="30"/>
      <c r="J37" s="25"/>
      <c r="K37" s="30"/>
      <c r="L37" s="25"/>
      <c r="M37" s="30"/>
      <c r="N37" s="25"/>
      <c r="O37" s="4"/>
      <c r="P37" s="111" t="s">
        <v>121</v>
      </c>
      <c r="Q37" s="113"/>
      <c r="R37" s="113"/>
      <c r="S37" s="113"/>
      <c r="T37" s="113"/>
      <c r="U37" s="113"/>
      <c r="V37" s="113"/>
      <c r="W37" s="113"/>
      <c r="X37" s="113"/>
      <c r="Y37" s="113"/>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
      <c r="A38" s="98" t="s">
        <v>64</v>
      </c>
      <c r="B38" s="95">
        <f>SUM(D38+F38+H38+J38+L38+N38)</f>
        <v>29270390</v>
      </c>
      <c r="C38" s="33"/>
      <c r="D38" s="95">
        <v>29270390</v>
      </c>
      <c r="E38" s="26"/>
      <c r="F38" s="25"/>
      <c r="G38" s="30"/>
      <c r="H38" s="25"/>
      <c r="I38" s="30"/>
      <c r="J38" s="25"/>
      <c r="K38" s="30"/>
      <c r="L38" s="25"/>
      <c r="M38" s="30"/>
      <c r="N38" s="25"/>
      <c r="O38" s="3"/>
      <c r="P38" s="111" t="s">
        <v>126</v>
      </c>
      <c r="Q38" s="113"/>
      <c r="R38" s="113"/>
      <c r="S38" s="113"/>
      <c r="T38" s="113"/>
      <c r="U38" s="113"/>
      <c r="V38" s="113"/>
      <c r="W38" s="113"/>
      <c r="X38" s="113"/>
      <c r="Y38" s="11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
      <c r="A39" s="98"/>
      <c r="B39" s="23"/>
      <c r="C39" s="26"/>
      <c r="D39" s="23"/>
      <c r="E39" s="26"/>
      <c r="F39" s="25"/>
      <c r="G39" s="30"/>
      <c r="H39" s="25"/>
      <c r="I39" s="30"/>
      <c r="J39" s="25"/>
      <c r="K39" s="30"/>
      <c r="L39" s="25"/>
      <c r="M39" s="30"/>
      <c r="N39" s="25"/>
      <c r="O39" s="3"/>
      <c r="P39" s="111" t="s">
        <v>122</v>
      </c>
      <c r="Q39" s="113"/>
      <c r="R39" s="113"/>
      <c r="S39" s="113"/>
      <c r="T39" s="113"/>
      <c r="U39" s="113"/>
      <c r="V39" s="113"/>
      <c r="W39" s="113"/>
      <c r="X39" s="113"/>
      <c r="Y39" s="113"/>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
      <c r="A40" s="33" t="s">
        <v>30</v>
      </c>
      <c r="B40" s="23"/>
      <c r="C40" s="26"/>
      <c r="D40" s="23"/>
      <c r="E40" s="26"/>
      <c r="F40" s="25"/>
      <c r="G40" s="26"/>
      <c r="H40" s="25"/>
      <c r="I40" s="26"/>
      <c r="J40" s="25"/>
      <c r="K40" s="26"/>
      <c r="L40" s="25"/>
      <c r="M40" s="23"/>
      <c r="N40" s="25"/>
      <c r="O40" s="3"/>
      <c r="P40" s="113"/>
      <c r="Q40" s="113"/>
      <c r="R40" s="113"/>
      <c r="S40" s="113"/>
      <c r="T40" s="113"/>
      <c r="U40" s="113"/>
      <c r="V40" s="113"/>
      <c r="W40" s="113"/>
      <c r="X40" s="113"/>
      <c r="Y40" s="113"/>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
      <c r="A41" s="26" t="s">
        <v>31</v>
      </c>
      <c r="B41" s="23">
        <f>SUM(D41+F41+H41+J41+L41+N41)</f>
        <v>6342855</v>
      </c>
      <c r="C41" s="24"/>
      <c r="D41" s="23">
        <v>2137500</v>
      </c>
      <c r="E41" s="24"/>
      <c r="F41" s="23">
        <v>2800000</v>
      </c>
      <c r="G41" s="24"/>
      <c r="H41" s="23">
        <v>1405355</v>
      </c>
      <c r="I41" s="24"/>
      <c r="J41" s="25">
        <v>0</v>
      </c>
      <c r="K41" s="24"/>
      <c r="L41" s="25">
        <v>0</v>
      </c>
      <c r="M41" s="24"/>
      <c r="N41" s="25">
        <v>0</v>
      </c>
      <c r="O41" s="3"/>
      <c r="P41" s="113"/>
      <c r="Q41" s="119"/>
      <c r="R41" s="113"/>
      <c r="S41" s="113"/>
      <c r="T41" s="113"/>
      <c r="U41" s="113"/>
      <c r="V41" s="113"/>
      <c r="W41" s="113"/>
      <c r="X41" s="113"/>
      <c r="Y41" s="113"/>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
      <c r="A42" s="26" t="s">
        <v>118</v>
      </c>
      <c r="B42" s="23">
        <f>SUM(D42+F42+H42+J42+L42+N42)</f>
        <v>2000000</v>
      </c>
      <c r="C42" s="23"/>
      <c r="D42" s="142">
        <v>0</v>
      </c>
      <c r="E42" s="143"/>
      <c r="F42" s="142">
        <v>1000000</v>
      </c>
      <c r="G42" s="24"/>
      <c r="H42" s="25">
        <v>1000000</v>
      </c>
      <c r="I42" s="24"/>
      <c r="J42" s="25">
        <v>0</v>
      </c>
      <c r="K42" s="24"/>
      <c r="L42" s="23">
        <v>0</v>
      </c>
      <c r="M42" s="26"/>
      <c r="N42" s="23">
        <v>0</v>
      </c>
      <c r="O42" s="3"/>
      <c r="P42" s="111" t="s">
        <v>86</v>
      </c>
      <c r="Q42" s="122"/>
      <c r="R42" s="107"/>
      <c r="S42" s="107"/>
      <c r="T42" s="107"/>
      <c r="U42" s="107"/>
      <c r="V42" s="107"/>
      <c r="W42" s="107"/>
      <c r="X42" s="107"/>
      <c r="Y42" s="107"/>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
      <c r="A43" s="26" t="s">
        <v>73</v>
      </c>
      <c r="B43" s="23">
        <f>SUM(D43+F43+H43+J43+L43+N43)</f>
        <v>1000000</v>
      </c>
      <c r="C43" s="23"/>
      <c r="D43" s="142">
        <v>0</v>
      </c>
      <c r="E43" s="143"/>
      <c r="F43" s="142">
        <v>1000000</v>
      </c>
      <c r="G43" s="24"/>
      <c r="H43" s="25">
        <v>0</v>
      </c>
      <c r="I43" s="24"/>
      <c r="J43" s="25">
        <v>0</v>
      </c>
      <c r="K43" s="24"/>
      <c r="L43" s="23">
        <v>0</v>
      </c>
      <c r="M43" s="26"/>
      <c r="N43" s="23">
        <v>0</v>
      </c>
      <c r="O43" s="3"/>
      <c r="P43" s="122" t="s">
        <v>116</v>
      </c>
      <c r="Q43" s="122"/>
      <c r="R43" s="107"/>
      <c r="S43" s="107"/>
      <c r="T43" s="107"/>
      <c r="U43" s="107"/>
      <c r="V43" s="107"/>
      <c r="W43" s="107"/>
      <c r="X43" s="107"/>
      <c r="Y43" s="107"/>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
      <c r="A44" s="26" t="s">
        <v>130</v>
      </c>
      <c r="B44" s="23">
        <f>SUM(D44+F44+H44+J44+L44+N44)</f>
        <v>15000000</v>
      </c>
      <c r="C44" s="23"/>
      <c r="D44" s="142">
        <v>3000000</v>
      </c>
      <c r="E44" s="143"/>
      <c r="F44" s="142">
        <v>3000000</v>
      </c>
      <c r="G44" s="24"/>
      <c r="H44" s="25">
        <v>3000000</v>
      </c>
      <c r="I44" s="24"/>
      <c r="J44" s="25">
        <v>3000000</v>
      </c>
      <c r="K44" s="24"/>
      <c r="L44" s="23">
        <v>3000000</v>
      </c>
      <c r="M44" s="26"/>
      <c r="N44" s="23">
        <v>0</v>
      </c>
      <c r="O44" s="3"/>
      <c r="P44" s="122"/>
      <c r="Q44" s="122"/>
      <c r="R44" s="107"/>
      <c r="S44" s="107"/>
      <c r="T44" s="107"/>
      <c r="U44" s="107"/>
      <c r="V44" s="107"/>
      <c r="W44" s="107"/>
      <c r="X44" s="107"/>
      <c r="Y44" s="107"/>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
      <c r="A45" s="33" t="s">
        <v>65</v>
      </c>
      <c r="B45" s="95">
        <f>SUM(B41:B44)</f>
        <v>24342855</v>
      </c>
      <c r="C45" s="24"/>
      <c r="D45" s="23">
        <f>SUM(D41:D44)</f>
        <v>5137500</v>
      </c>
      <c r="E45" s="26"/>
      <c r="F45" s="23">
        <f>SUM(F41:F44)</f>
        <v>7800000</v>
      </c>
      <c r="G45" s="27"/>
      <c r="H45" s="23">
        <f>SUM(H41:H44)</f>
        <v>5405355</v>
      </c>
      <c r="I45" s="26"/>
      <c r="J45" s="23">
        <f>SUM(J41:J44)</f>
        <v>3000000</v>
      </c>
      <c r="K45" s="26"/>
      <c r="L45" s="23">
        <f>SUM(L41:L44)</f>
        <v>3000000</v>
      </c>
      <c r="M45" s="26"/>
      <c r="N45" s="23">
        <f>SUM(N41:N44)</f>
        <v>0</v>
      </c>
      <c r="O45" s="3"/>
      <c r="P45" s="111" t="s">
        <v>124</v>
      </c>
      <c r="Q45" s="122"/>
      <c r="R45" s="107"/>
      <c r="S45" s="107"/>
      <c r="T45" s="107"/>
      <c r="U45" s="107"/>
      <c r="V45" s="107"/>
      <c r="W45" s="107"/>
      <c r="X45" s="107"/>
      <c r="Y45" s="107"/>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row>
    <row r="46" spans="1:252" x14ac:dyDescent="0.2">
      <c r="A46" s="26" t="s">
        <v>74</v>
      </c>
      <c r="B46" s="23">
        <f>SUM(D46+F46+H46+J46+L46+N46)</f>
        <v>100000</v>
      </c>
      <c r="C46" s="26"/>
      <c r="D46" s="23">
        <v>100000</v>
      </c>
      <c r="E46" s="26"/>
      <c r="F46" s="23">
        <v>0</v>
      </c>
      <c r="G46" s="26"/>
      <c r="H46" s="23">
        <v>0</v>
      </c>
      <c r="I46" s="26"/>
      <c r="J46" s="23">
        <v>0</v>
      </c>
      <c r="K46" s="26"/>
      <c r="L46" s="23">
        <v>0</v>
      </c>
      <c r="M46" s="26"/>
      <c r="N46" s="23">
        <v>0</v>
      </c>
      <c r="O46" s="1"/>
      <c r="P46" s="122"/>
      <c r="Q46" s="122"/>
      <c r="R46" s="107"/>
      <c r="S46" s="107"/>
      <c r="T46" s="107"/>
      <c r="U46" s="107"/>
      <c r="V46" s="107"/>
      <c r="W46" s="107"/>
      <c r="X46" s="107"/>
      <c r="Y46" s="107"/>
    </row>
    <row r="47" spans="1:252" ht="15.75" thickBot="1" x14ac:dyDescent="0.25">
      <c r="A47" s="33" t="s">
        <v>35</v>
      </c>
      <c r="B47" s="11">
        <f>SUM(B38+B45+B46)</f>
        <v>53713245</v>
      </c>
      <c r="C47" s="26"/>
      <c r="D47" s="11">
        <f>SUM(D38+D45+D46)</f>
        <v>34507890</v>
      </c>
      <c r="E47" s="30"/>
      <c r="F47" s="11">
        <f>SUM(F45+F46)</f>
        <v>7800000</v>
      </c>
      <c r="G47" s="30"/>
      <c r="H47" s="11">
        <f>SUM(H45+H46)</f>
        <v>5405355</v>
      </c>
      <c r="I47" s="30"/>
      <c r="J47" s="11">
        <f>SUM(J45+J46)</f>
        <v>3000000</v>
      </c>
      <c r="K47" s="30"/>
      <c r="L47" s="11">
        <f>SUM(L45+L46)</f>
        <v>3000000</v>
      </c>
      <c r="M47" s="26"/>
      <c r="N47" s="11">
        <f>SUM(N45+N46)</f>
        <v>0</v>
      </c>
      <c r="O47" s="1"/>
      <c r="P47" s="122"/>
      <c r="Q47" s="122"/>
      <c r="R47" s="107"/>
      <c r="S47" s="107"/>
      <c r="T47" s="107"/>
      <c r="U47" s="107"/>
      <c r="V47" s="107"/>
      <c r="W47" s="107"/>
      <c r="X47" s="107"/>
      <c r="Y47" s="107"/>
    </row>
    <row r="48" spans="1:252" ht="10.5" customHeight="1" thickTop="1" x14ac:dyDescent="0.2">
      <c r="A48" s="26"/>
      <c r="B48" s="26"/>
      <c r="C48" s="26"/>
      <c r="D48" s="35"/>
      <c r="E48" s="30"/>
      <c r="F48" s="10"/>
      <c r="G48" s="30"/>
      <c r="H48" s="10"/>
      <c r="I48" s="30"/>
      <c r="J48" s="10"/>
      <c r="K48" s="30"/>
      <c r="L48" s="10"/>
      <c r="M48" s="26"/>
      <c r="N48" s="10"/>
      <c r="O48" s="7"/>
      <c r="P48" s="122"/>
      <c r="Q48" s="122"/>
      <c r="R48" s="107"/>
      <c r="S48" s="107"/>
      <c r="T48" s="107"/>
      <c r="U48" s="107"/>
      <c r="V48" s="107"/>
      <c r="W48" s="107"/>
      <c r="X48" s="107"/>
      <c r="Y48" s="107"/>
    </row>
    <row r="49" spans="1:25" ht="15.75" thickBot="1" x14ac:dyDescent="0.25">
      <c r="A49" s="33" t="s">
        <v>46</v>
      </c>
      <c r="B49" s="26"/>
      <c r="C49" s="26"/>
      <c r="D49" s="96">
        <v>43740000</v>
      </c>
      <c r="E49" s="30"/>
      <c r="F49" s="10"/>
      <c r="G49" s="30"/>
      <c r="H49" s="10"/>
      <c r="I49" s="30"/>
      <c r="J49" s="10"/>
      <c r="K49" s="30"/>
      <c r="L49" s="10"/>
      <c r="M49" s="26"/>
      <c r="N49" s="10"/>
      <c r="O49" s="7"/>
      <c r="P49" s="111" t="s">
        <v>91</v>
      </c>
      <c r="Q49" s="107"/>
      <c r="R49" s="107"/>
      <c r="S49" s="107"/>
      <c r="T49" s="107"/>
      <c r="U49" s="107"/>
      <c r="V49" s="107"/>
      <c r="W49" s="107"/>
      <c r="X49" s="107"/>
      <c r="Y49" s="107"/>
    </row>
    <row r="50" spans="1:25" ht="12" customHeight="1" thickTop="1" x14ac:dyDescent="0.2">
      <c r="A50" s="26"/>
      <c r="B50" s="26"/>
      <c r="C50" s="26"/>
      <c r="D50"/>
      <c r="E50" s="30"/>
      <c r="F50" s="10"/>
      <c r="G50" s="30"/>
      <c r="H50" s="10"/>
      <c r="I50" s="30"/>
      <c r="J50" s="10"/>
      <c r="K50" s="30"/>
      <c r="L50" s="10"/>
      <c r="M50" s="26"/>
      <c r="N50" s="10"/>
      <c r="O50" s="7"/>
      <c r="P50" s="111" t="s">
        <v>22</v>
      </c>
      <c r="Q50" s="107"/>
      <c r="R50" s="107"/>
      <c r="S50" s="107"/>
      <c r="T50" s="107"/>
      <c r="U50" s="107"/>
      <c r="V50" s="107"/>
      <c r="W50" s="107"/>
      <c r="X50" s="107"/>
      <c r="Y50" s="107"/>
    </row>
    <row r="51" spans="1:25" ht="15.75" thickBot="1" x14ac:dyDescent="0.25">
      <c r="A51" s="69" t="s">
        <v>36</v>
      </c>
      <c r="B51" s="26"/>
      <c r="C51" s="26"/>
      <c r="D51" s="14">
        <f>D47/D49</f>
        <v>0.78893209876543213</v>
      </c>
      <c r="E51" s="40"/>
      <c r="F51" s="26"/>
      <c r="G51" s="26"/>
      <c r="H51" s="26"/>
      <c r="I51" s="26"/>
      <c r="J51" s="26"/>
      <c r="K51" s="26"/>
      <c r="L51" s="26"/>
      <c r="M51" s="26"/>
      <c r="N51" s="26"/>
      <c r="O51" s="7"/>
      <c r="P51" s="106"/>
      <c r="Q51" s="107"/>
      <c r="R51" s="107"/>
      <c r="S51" s="107"/>
      <c r="T51" s="107"/>
      <c r="U51" s="107"/>
      <c r="V51" s="107"/>
      <c r="W51" s="107"/>
      <c r="X51" s="107"/>
      <c r="Y51" s="107"/>
    </row>
    <row r="52" spans="1:25" ht="16.5" thickTop="1" thickBot="1" x14ac:dyDescent="0.25">
      <c r="A52" s="40"/>
      <c r="B52" s="40"/>
      <c r="C52" s="40"/>
      <c r="D52" s="40"/>
      <c r="E52" s="40"/>
      <c r="F52" s="36"/>
      <c r="G52" s="37"/>
      <c r="H52" s="37"/>
      <c r="I52" s="37"/>
      <c r="J52" s="37"/>
      <c r="K52" s="37"/>
      <c r="L52" s="37"/>
      <c r="M52" s="37"/>
      <c r="N52" s="37"/>
      <c r="O52" s="7"/>
      <c r="P52" s="106"/>
      <c r="Q52" s="107"/>
      <c r="R52" s="107"/>
      <c r="S52" s="107"/>
      <c r="T52" s="107"/>
      <c r="U52" s="107"/>
      <c r="V52" s="107"/>
      <c r="W52" s="107"/>
      <c r="X52" s="107"/>
      <c r="Y52" s="107"/>
    </row>
    <row r="53" spans="1:25" ht="13.5" customHeight="1" thickTop="1" x14ac:dyDescent="0.2">
      <c r="A53" s="88"/>
      <c r="B53" s="89"/>
      <c r="C53" s="89"/>
      <c r="D53" s="90"/>
      <c r="E53" s="91"/>
      <c r="F53" s="171" t="s">
        <v>42</v>
      </c>
      <c r="G53" s="172"/>
      <c r="H53" s="172"/>
      <c r="I53" s="172"/>
      <c r="J53" s="172"/>
      <c r="K53" s="172"/>
      <c r="L53" s="172"/>
      <c r="M53" s="172"/>
      <c r="N53" s="172"/>
      <c r="O53" s="7"/>
      <c r="P53" s="106"/>
      <c r="Q53" s="107"/>
      <c r="R53" s="107"/>
      <c r="S53" s="107"/>
      <c r="T53" s="107"/>
      <c r="U53" s="107"/>
      <c r="V53" s="107"/>
      <c r="W53" s="107"/>
      <c r="X53" s="107"/>
      <c r="Y53" s="107"/>
    </row>
    <row r="54" spans="1:25" x14ac:dyDescent="0.2">
      <c r="A54" s="62" t="s">
        <v>32</v>
      </c>
      <c r="B54" s="47"/>
      <c r="C54" s="49"/>
      <c r="D54" s="47"/>
      <c r="E54" s="50"/>
      <c r="F54" s="29" t="s">
        <v>99</v>
      </c>
      <c r="G54" s="26"/>
      <c r="H54" s="26"/>
      <c r="I54" s="26"/>
      <c r="J54" s="26"/>
      <c r="K54" s="26"/>
      <c r="L54" s="26"/>
      <c r="M54" s="26"/>
      <c r="N54" s="26"/>
      <c r="P54" s="122"/>
      <c r="Q54" s="107"/>
      <c r="R54" s="122"/>
      <c r="S54" s="107"/>
      <c r="T54" s="107"/>
      <c r="U54" s="107"/>
      <c r="V54" s="107"/>
      <c r="W54" s="107"/>
      <c r="X54" s="107"/>
      <c r="Y54" s="107"/>
    </row>
    <row r="55" spans="1:25" ht="15.75" thickBot="1" x14ac:dyDescent="0.25">
      <c r="A55" s="47" t="s">
        <v>33</v>
      </c>
      <c r="B55" s="42">
        <f>B45</f>
        <v>24342855</v>
      </c>
      <c r="C55" s="49"/>
      <c r="D55" s="43" t="s">
        <v>43</v>
      </c>
      <c r="E55" s="50"/>
      <c r="F55" s="28" t="s">
        <v>96</v>
      </c>
      <c r="G55" s="26"/>
      <c r="H55" s="26"/>
      <c r="I55" s="26"/>
      <c r="J55" s="26"/>
      <c r="K55" s="26"/>
      <c r="L55" s="26"/>
      <c r="M55" s="26"/>
      <c r="N55" s="26"/>
      <c r="P55" s="107"/>
      <c r="Q55" s="107"/>
      <c r="R55" s="122"/>
      <c r="S55" s="107"/>
      <c r="T55" s="107"/>
      <c r="U55" s="107"/>
      <c r="V55" s="107"/>
      <c r="W55" s="107"/>
      <c r="X55" s="107"/>
      <c r="Y55" s="107"/>
    </row>
    <row r="56" spans="1:25" ht="15.75" thickTop="1" x14ac:dyDescent="0.2">
      <c r="A56" s="47" t="s">
        <v>7</v>
      </c>
      <c r="B56" s="51"/>
      <c r="C56" s="52"/>
      <c r="D56" s="53">
        <f>B55/36319667</f>
        <v>0.6702389369373899</v>
      </c>
      <c r="E56" s="54"/>
      <c r="F56" s="28" t="s">
        <v>115</v>
      </c>
      <c r="G56" s="26"/>
      <c r="H56" s="26"/>
      <c r="I56" s="26"/>
      <c r="J56" s="26"/>
      <c r="K56" s="26"/>
      <c r="L56" s="26"/>
      <c r="M56" s="26"/>
      <c r="N56" s="26"/>
      <c r="P56" s="106"/>
      <c r="Q56" s="107"/>
      <c r="R56" s="122"/>
      <c r="S56" s="107"/>
      <c r="T56" s="107"/>
      <c r="U56" s="107"/>
      <c r="V56" s="107"/>
      <c r="W56" s="107"/>
      <c r="X56" s="107"/>
      <c r="Y56" s="107"/>
    </row>
    <row r="57" spans="1:25" x14ac:dyDescent="0.2">
      <c r="A57" s="47" t="s">
        <v>34</v>
      </c>
      <c r="B57" s="52"/>
      <c r="C57" s="52"/>
      <c r="D57" s="53">
        <f>(+B55+B46)/36319667</f>
        <v>0.67299226614605245</v>
      </c>
      <c r="E57" s="55"/>
      <c r="F57" s="29" t="s">
        <v>100</v>
      </c>
      <c r="G57" s="26"/>
      <c r="H57" s="26"/>
      <c r="I57" s="26"/>
      <c r="J57" s="26"/>
      <c r="K57" s="26"/>
      <c r="L57" s="26"/>
      <c r="M57" s="26"/>
      <c r="N57" s="26"/>
      <c r="P57" s="106"/>
      <c r="Q57" s="107"/>
      <c r="R57" s="122"/>
      <c r="S57" s="107"/>
      <c r="T57" s="107"/>
      <c r="U57" s="107"/>
      <c r="V57" s="107"/>
      <c r="W57" s="107"/>
      <c r="X57" s="107"/>
      <c r="Y57" s="107"/>
    </row>
    <row r="58" spans="1:25" x14ac:dyDescent="0.2">
      <c r="A58" s="62" t="s">
        <v>45</v>
      </c>
      <c r="B58" s="47"/>
      <c r="C58" s="47"/>
      <c r="D58" s="56">
        <v>0.5</v>
      </c>
      <c r="E58" s="55"/>
      <c r="F58" s="28" t="s">
        <v>98</v>
      </c>
      <c r="G58" s="26"/>
      <c r="H58" s="26"/>
      <c r="I58" s="26"/>
      <c r="J58" s="26"/>
      <c r="K58" s="26"/>
      <c r="L58" s="26"/>
      <c r="M58" s="26"/>
      <c r="N58" s="26"/>
      <c r="P58" s="106"/>
      <c r="Q58" s="107"/>
      <c r="R58" s="122"/>
      <c r="S58" s="107"/>
      <c r="T58" s="107"/>
      <c r="U58" s="107"/>
      <c r="V58" s="107"/>
      <c r="W58" s="107"/>
      <c r="X58" s="107"/>
      <c r="Y58" s="107"/>
    </row>
    <row r="59" spans="1:25" x14ac:dyDescent="0.2">
      <c r="A59" s="47"/>
      <c r="B59" s="47"/>
      <c r="C59" s="47"/>
      <c r="D59" s="52"/>
      <c r="E59" s="55"/>
      <c r="F59" s="29" t="s">
        <v>101</v>
      </c>
      <c r="G59" s="26"/>
      <c r="H59" s="26"/>
      <c r="I59" s="26"/>
      <c r="J59" s="26"/>
      <c r="K59" s="26"/>
      <c r="L59" s="26"/>
      <c r="M59" s="26"/>
      <c r="N59" s="26"/>
      <c r="P59" s="106"/>
      <c r="Q59" s="107"/>
      <c r="R59" s="122"/>
      <c r="S59" s="107"/>
      <c r="T59" s="107"/>
      <c r="U59" s="107"/>
      <c r="V59" s="107"/>
      <c r="W59" s="107"/>
      <c r="X59" s="107"/>
      <c r="Y59" s="107"/>
    </row>
    <row r="60" spans="1:25" ht="15.75" x14ac:dyDescent="0.25">
      <c r="A60" s="70" t="s">
        <v>10</v>
      </c>
      <c r="B60" s="57"/>
      <c r="C60" s="57"/>
      <c r="D60" s="58"/>
      <c r="E60" s="59"/>
      <c r="F60" s="28" t="s">
        <v>102</v>
      </c>
      <c r="G60" s="26"/>
      <c r="H60" s="26"/>
      <c r="I60" s="26"/>
      <c r="J60" s="26"/>
      <c r="K60" s="26"/>
      <c r="L60" s="26"/>
      <c r="M60" s="26"/>
      <c r="N60" s="26"/>
      <c r="P60" s="106"/>
      <c r="Q60" s="107"/>
      <c r="R60" s="122"/>
      <c r="S60" s="107"/>
      <c r="T60" s="107"/>
      <c r="U60" s="107"/>
      <c r="V60" s="107"/>
      <c r="W60" s="107"/>
      <c r="X60" s="107"/>
      <c r="Y60" s="107"/>
    </row>
    <row r="61" spans="1:25" x14ac:dyDescent="0.2">
      <c r="A61" s="62" t="s">
        <v>12</v>
      </c>
      <c r="B61" s="52"/>
      <c r="C61" s="52"/>
      <c r="D61" s="60"/>
      <c r="E61" s="61"/>
      <c r="F61" s="28" t="s">
        <v>104</v>
      </c>
      <c r="G61" s="26"/>
      <c r="H61" s="26"/>
      <c r="I61" s="26"/>
      <c r="J61" s="26"/>
      <c r="K61" s="26"/>
      <c r="L61" s="26"/>
      <c r="M61" s="26"/>
      <c r="N61" s="26"/>
      <c r="P61" s="111" t="s">
        <v>78</v>
      </c>
      <c r="Q61" s="107"/>
      <c r="R61" s="122"/>
      <c r="S61" s="107"/>
      <c r="T61" s="107"/>
      <c r="U61" s="107"/>
      <c r="V61" s="107"/>
      <c r="W61" s="107"/>
      <c r="X61" s="107"/>
      <c r="Y61" s="107"/>
    </row>
    <row r="62" spans="1:25" x14ac:dyDescent="0.2">
      <c r="A62" s="47" t="s">
        <v>37</v>
      </c>
      <c r="B62" s="47"/>
      <c r="C62" s="62"/>
      <c r="D62" s="63">
        <v>6.7299999999999999E-2</v>
      </c>
      <c r="E62" s="48"/>
      <c r="F62" s="28" t="s">
        <v>105</v>
      </c>
      <c r="G62" s="26"/>
      <c r="H62" s="26"/>
      <c r="I62" s="26"/>
      <c r="J62" s="26"/>
      <c r="K62" s="26"/>
      <c r="L62" s="26"/>
      <c r="M62" s="26"/>
      <c r="N62" s="26"/>
      <c r="P62" s="125" t="s">
        <v>52</v>
      </c>
      <c r="Q62" s="107"/>
      <c r="R62" s="122"/>
      <c r="S62" s="107"/>
      <c r="T62" s="107"/>
      <c r="U62" s="107"/>
      <c r="V62" s="107"/>
      <c r="W62" s="107"/>
      <c r="X62" s="107"/>
      <c r="Y62" s="107"/>
    </row>
    <row r="63" spans="1:25" x14ac:dyDescent="0.2">
      <c r="A63" s="47" t="s">
        <v>38</v>
      </c>
      <c r="B63" s="47"/>
      <c r="C63" s="62"/>
      <c r="D63" s="63">
        <v>3.5200000000000002E-2</v>
      </c>
      <c r="E63" s="48"/>
      <c r="F63" s="28" t="s">
        <v>106</v>
      </c>
      <c r="G63" s="26"/>
      <c r="H63" s="26"/>
      <c r="I63" s="26"/>
      <c r="J63" s="26"/>
      <c r="K63" s="26"/>
      <c r="L63" s="26"/>
      <c r="M63" s="26"/>
      <c r="N63" s="26"/>
      <c r="P63" s="111" t="s">
        <v>87</v>
      </c>
      <c r="Q63" s="107"/>
      <c r="R63" s="107"/>
      <c r="S63" s="107"/>
      <c r="T63" s="107"/>
      <c r="U63" s="107"/>
      <c r="V63" s="107"/>
      <c r="W63" s="107"/>
      <c r="X63" s="107"/>
      <c r="Y63" s="107"/>
    </row>
    <row r="64" spans="1:25" ht="15.75" thickBot="1" x14ac:dyDescent="0.25">
      <c r="A64" s="62" t="s">
        <v>39</v>
      </c>
      <c r="B64" s="47"/>
      <c r="C64" s="47"/>
      <c r="D64" s="44">
        <f>SUM(D62:D63)</f>
        <v>0.10250000000000001</v>
      </c>
      <c r="E64" s="48"/>
      <c r="F64" s="28" t="s">
        <v>108</v>
      </c>
      <c r="G64" s="26"/>
      <c r="H64" s="26"/>
      <c r="I64" s="26"/>
      <c r="J64" s="26"/>
      <c r="K64" s="26"/>
      <c r="L64" s="26"/>
      <c r="M64" s="26"/>
      <c r="N64" s="26"/>
      <c r="P64" s="106"/>
      <c r="Q64" s="107"/>
      <c r="R64" s="107"/>
      <c r="S64" s="107"/>
      <c r="T64" s="107"/>
      <c r="U64" s="107"/>
      <c r="V64" s="107"/>
      <c r="W64" s="107"/>
      <c r="X64" s="107"/>
      <c r="Y64" s="107"/>
    </row>
    <row r="65" spans="1:25" ht="15.75" thickTop="1" x14ac:dyDescent="0.2">
      <c r="A65" s="47"/>
      <c r="B65" s="47"/>
      <c r="C65" s="47"/>
      <c r="D65" s="45"/>
      <c r="E65" s="48"/>
      <c r="F65" s="12" t="s">
        <v>107</v>
      </c>
      <c r="G65" s="26"/>
      <c r="H65" s="26"/>
      <c r="I65" s="26"/>
      <c r="J65" s="26"/>
      <c r="K65" s="26"/>
      <c r="L65" s="26"/>
      <c r="M65" s="26"/>
      <c r="N65" s="26"/>
      <c r="P65" s="123" t="s">
        <v>89</v>
      </c>
      <c r="Q65" s="107"/>
      <c r="R65" s="107"/>
      <c r="S65" s="107"/>
      <c r="T65" s="107"/>
      <c r="U65" s="107"/>
      <c r="V65" s="107"/>
      <c r="W65" s="107"/>
      <c r="X65" s="107"/>
      <c r="Y65" s="107"/>
    </row>
    <row r="66" spans="1:25" x14ac:dyDescent="0.2">
      <c r="A66" s="62" t="s">
        <v>129</v>
      </c>
      <c r="B66" s="47"/>
      <c r="C66" s="49"/>
      <c r="D66" s="132">
        <v>-1.89E-2</v>
      </c>
      <c r="E66" s="48"/>
      <c r="G66" s="26"/>
      <c r="H66" s="26"/>
      <c r="I66" s="26"/>
      <c r="J66" s="23"/>
      <c r="K66" s="26"/>
      <c r="L66" s="26"/>
      <c r="M66" s="26"/>
      <c r="N66" s="26"/>
      <c r="P66" s="111" t="s">
        <v>90</v>
      </c>
      <c r="Q66" s="107"/>
      <c r="R66" s="107"/>
      <c r="S66" s="107"/>
      <c r="T66" s="107"/>
      <c r="U66" s="107"/>
      <c r="V66" s="107"/>
      <c r="W66" s="107"/>
      <c r="X66" s="107"/>
      <c r="Y66" s="107"/>
    </row>
    <row r="67" spans="1:25" x14ac:dyDescent="0.2">
      <c r="A67" s="57"/>
      <c r="B67" s="71"/>
      <c r="C67" s="72"/>
      <c r="E67" s="48"/>
      <c r="F67" s="28" t="s">
        <v>103</v>
      </c>
      <c r="G67" s="26"/>
      <c r="H67" s="26"/>
      <c r="I67" s="26"/>
      <c r="J67" s="64"/>
      <c r="K67" s="26"/>
      <c r="L67" s="26"/>
      <c r="M67" s="26"/>
      <c r="N67" s="26"/>
      <c r="P67" s="123" t="s">
        <v>37</v>
      </c>
      <c r="Q67" s="107"/>
      <c r="R67" s="107"/>
      <c r="S67" s="107"/>
      <c r="T67" s="107"/>
      <c r="U67" s="107"/>
      <c r="V67" s="107"/>
      <c r="W67" s="107"/>
      <c r="X67" s="107"/>
      <c r="Y67" s="107"/>
    </row>
    <row r="68" spans="1:25" ht="15.75" thickBot="1" x14ac:dyDescent="0.25">
      <c r="A68" s="92"/>
      <c r="B68" s="92"/>
      <c r="C68" s="92"/>
      <c r="D68" s="92"/>
      <c r="E68" s="38"/>
      <c r="F68" s="65"/>
      <c r="G68" s="32"/>
      <c r="H68" s="32"/>
      <c r="I68" s="32"/>
      <c r="J68" s="66"/>
      <c r="K68" s="32"/>
      <c r="L68" s="32"/>
      <c r="M68" s="32"/>
      <c r="N68" s="32"/>
      <c r="P68" s="123" t="s">
        <v>38</v>
      </c>
      <c r="Q68" s="107"/>
      <c r="R68" s="107"/>
      <c r="S68" s="107"/>
      <c r="T68" s="107"/>
      <c r="U68" s="107"/>
      <c r="V68" s="107"/>
      <c r="W68" s="107"/>
      <c r="X68" s="107"/>
      <c r="Y68" s="107"/>
    </row>
    <row r="69" spans="1:25" ht="15" customHeight="1" thickTop="1" x14ac:dyDescent="0.2">
      <c r="A69" s="9"/>
      <c r="B69" s="9"/>
      <c r="C69" s="9"/>
      <c r="D69" s="9"/>
      <c r="E69" s="4"/>
      <c r="F69" s="7"/>
      <c r="G69" s="7"/>
      <c r="H69" s="7"/>
      <c r="I69" s="7"/>
      <c r="J69" s="7"/>
      <c r="K69" s="7"/>
      <c r="L69" s="7"/>
      <c r="M69" s="7"/>
      <c r="N69" s="7"/>
      <c r="P69" s="106"/>
      <c r="Q69" s="107"/>
      <c r="R69" s="107"/>
      <c r="S69" s="107"/>
      <c r="T69" s="107"/>
      <c r="U69" s="107"/>
      <c r="V69" s="107"/>
      <c r="W69" s="107"/>
      <c r="X69" s="107"/>
      <c r="Y69" s="107"/>
    </row>
    <row r="70" spans="1:25" x14ac:dyDescent="0.2">
      <c r="E70" s="8"/>
      <c r="G70" s="7"/>
      <c r="H70" s="7"/>
      <c r="I70" s="7"/>
      <c r="J70" s="7"/>
      <c r="K70" s="7"/>
      <c r="L70" s="7"/>
      <c r="M70" s="7"/>
      <c r="N70" s="1"/>
      <c r="P70" s="106"/>
      <c r="Q70" s="107"/>
      <c r="R70" s="107"/>
      <c r="S70" s="107"/>
      <c r="T70" s="107"/>
      <c r="U70" s="107"/>
      <c r="V70" s="107"/>
      <c r="W70" s="107"/>
      <c r="X70" s="107"/>
      <c r="Y70" s="107"/>
    </row>
    <row r="71" spans="1:25" x14ac:dyDescent="0.2">
      <c r="E71" s="41"/>
      <c r="F71" s="7"/>
      <c r="G71" s="9"/>
      <c r="H71" s="9"/>
      <c r="I71" s="9"/>
      <c r="P71" s="106"/>
      <c r="Q71" s="107"/>
      <c r="R71" s="107"/>
      <c r="S71" s="107"/>
      <c r="T71" s="107"/>
      <c r="U71" s="107"/>
      <c r="V71" s="107"/>
      <c r="W71" s="107"/>
      <c r="X71" s="107"/>
      <c r="Y71" s="107"/>
    </row>
    <row r="72" spans="1:25" x14ac:dyDescent="0.2">
      <c r="E72" s="9"/>
      <c r="P72" s="106"/>
      <c r="Q72" s="107"/>
      <c r="R72" s="107"/>
      <c r="S72" s="107"/>
      <c r="T72" s="107"/>
      <c r="U72" s="107"/>
      <c r="V72" s="107"/>
      <c r="W72" s="107"/>
      <c r="X72" s="107"/>
      <c r="Y72" s="107"/>
    </row>
    <row r="73" spans="1:25" x14ac:dyDescent="0.2">
      <c r="P73" s="106"/>
      <c r="Q73" s="107"/>
      <c r="R73" s="107"/>
      <c r="S73" s="107"/>
      <c r="T73" s="107"/>
      <c r="U73" s="107"/>
      <c r="V73" s="107"/>
      <c r="W73" s="107"/>
      <c r="X73" s="107"/>
      <c r="Y73" s="107"/>
    </row>
    <row r="74" spans="1:25" x14ac:dyDescent="0.2">
      <c r="P74" s="106"/>
      <c r="Q74" s="107"/>
      <c r="R74" s="107"/>
      <c r="S74" s="107"/>
      <c r="T74" s="107"/>
      <c r="U74" s="107"/>
      <c r="V74" s="107"/>
      <c r="W74" s="107"/>
      <c r="X74" s="107"/>
      <c r="Y74" s="107"/>
    </row>
    <row r="75" spans="1:25" x14ac:dyDescent="0.2">
      <c r="P75" s="106"/>
      <c r="Q75" s="107"/>
      <c r="R75" s="107"/>
      <c r="S75" s="107"/>
      <c r="T75" s="107"/>
      <c r="U75" s="107"/>
      <c r="V75" s="107"/>
      <c r="W75" s="107"/>
      <c r="X75" s="107"/>
      <c r="Y75" s="107"/>
    </row>
    <row r="76" spans="1:25" x14ac:dyDescent="0.2">
      <c r="P76" s="106"/>
      <c r="Q76" s="107"/>
      <c r="R76" s="107"/>
      <c r="S76" s="107"/>
      <c r="T76" s="107"/>
      <c r="U76" s="107"/>
      <c r="V76" s="107"/>
      <c r="W76" s="107"/>
      <c r="X76" s="107"/>
      <c r="Y76" s="107"/>
    </row>
    <row r="77" spans="1:25" x14ac:dyDescent="0.2">
      <c r="P77" s="106"/>
      <c r="Q77" s="107"/>
      <c r="R77" s="107"/>
      <c r="S77" s="107"/>
      <c r="T77" s="107"/>
      <c r="U77" s="107"/>
      <c r="V77" s="107"/>
      <c r="W77" s="107"/>
      <c r="X77" s="107"/>
      <c r="Y77" s="107"/>
    </row>
    <row r="78" spans="1:25" x14ac:dyDescent="0.2">
      <c r="P78" s="106"/>
      <c r="Q78" s="107"/>
      <c r="R78" s="107"/>
      <c r="S78" s="107"/>
      <c r="T78" s="107"/>
      <c r="U78" s="107"/>
      <c r="V78" s="107"/>
      <c r="W78" s="107"/>
      <c r="X78" s="107"/>
      <c r="Y78" s="107"/>
    </row>
    <row r="79" spans="1:25" x14ac:dyDescent="0.2">
      <c r="P79" s="106"/>
      <c r="Q79" s="107"/>
      <c r="R79" s="107"/>
      <c r="S79" s="107"/>
      <c r="T79" s="107"/>
      <c r="U79" s="107"/>
      <c r="V79" s="107"/>
      <c r="W79" s="107"/>
      <c r="X79" s="107"/>
      <c r="Y79" s="107"/>
    </row>
    <row r="80" spans="1:25" x14ac:dyDescent="0.2">
      <c r="P80" s="106"/>
      <c r="Q80" s="107"/>
      <c r="R80" s="107"/>
      <c r="S80" s="107"/>
      <c r="T80" s="107"/>
      <c r="U80" s="107"/>
      <c r="V80" s="107"/>
      <c r="W80" s="107"/>
      <c r="X80" s="107"/>
      <c r="Y80" s="107"/>
    </row>
    <row r="81" spans="16:25" x14ac:dyDescent="0.2">
      <c r="P81" s="106"/>
      <c r="Q81" s="107"/>
      <c r="R81" s="107"/>
      <c r="S81" s="107"/>
      <c r="T81" s="107"/>
      <c r="U81" s="107"/>
      <c r="V81" s="107"/>
      <c r="W81" s="107"/>
      <c r="X81" s="107"/>
      <c r="Y81" s="107"/>
    </row>
    <row r="82" spans="16:25" x14ac:dyDescent="0.2">
      <c r="P82" s="106"/>
      <c r="Q82" s="107"/>
      <c r="R82" s="107"/>
      <c r="S82" s="107"/>
      <c r="T82" s="107"/>
      <c r="U82" s="107"/>
      <c r="V82" s="107"/>
      <c r="W82" s="107"/>
      <c r="X82" s="107"/>
      <c r="Y82" s="107"/>
    </row>
    <row r="83" spans="16:25" x14ac:dyDescent="0.2">
      <c r="P83" s="106"/>
      <c r="Q83" s="107"/>
      <c r="R83" s="107"/>
      <c r="S83" s="107"/>
      <c r="T83" s="107"/>
      <c r="U83" s="107"/>
      <c r="V83" s="107"/>
      <c r="W83" s="107"/>
      <c r="X83" s="107"/>
      <c r="Y83" s="107"/>
    </row>
  </sheetData>
  <mergeCells count="7">
    <mergeCell ref="F53:N53"/>
    <mergeCell ref="L1:N1"/>
    <mergeCell ref="P1:R1"/>
    <mergeCell ref="A3:A4"/>
    <mergeCell ref="B3:N3"/>
    <mergeCell ref="Q26:T27"/>
    <mergeCell ref="B34:N34"/>
  </mergeCells>
  <pageMargins left="1" right="0.5" top="0.25" bottom="0.25" header="0.5" footer="0.25"/>
  <pageSetup paperSize="5" scale="50" orientation="landscape" r:id="rId1"/>
  <headerFooter alignWithMargins="0">
    <oddFooter>&amp;L&amp;8&amp;Z&amp;F&amp;R&amp;8Report Run &amp;D</oddFooter>
  </headerFooter>
  <rowBreaks count="1" manualBreakCount="1">
    <brk id="54"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3"/>
  <sheetViews>
    <sheetView showOutlineSymbols="0" zoomScale="87" zoomScaleNormal="87" workbookViewId="0">
      <selection activeCell="D27" sqref="D27"/>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4.5546875" style="161" customWidth="1"/>
    <col min="16" max="16" width="11.109375" style="152" bestFit="1" customWidth="1"/>
    <col min="17" max="17" width="27.88671875" style="12" bestFit="1" customWidth="1"/>
    <col min="18" max="18" width="10.6640625" style="12" bestFit="1" customWidth="1"/>
    <col min="19" max="19" width="8.77734375" style="39"/>
    <col min="20" max="20" width="9" style="39" bestFit="1" customWidth="1"/>
    <col min="21" max="16384" width="8.77734375" style="39"/>
  </cols>
  <sheetData>
    <row r="1" spans="1:254" ht="58.5" customHeight="1" thickBot="1" x14ac:dyDescent="0.3">
      <c r="A1" s="81" t="s">
        <v>51</v>
      </c>
      <c r="B1" s="128"/>
      <c r="C1" s="128"/>
      <c r="D1" s="128"/>
      <c r="E1" s="129" t="s">
        <v>0</v>
      </c>
      <c r="F1" s="128"/>
      <c r="G1" s="128"/>
      <c r="H1" s="128"/>
      <c r="I1" s="128"/>
      <c r="J1" s="128"/>
      <c r="K1" s="128"/>
      <c r="L1" s="178">
        <v>42338</v>
      </c>
      <c r="M1" s="178"/>
      <c r="N1" s="178"/>
      <c r="O1" s="160"/>
      <c r="P1" s="182" t="s">
        <v>164</v>
      </c>
      <c r="Q1" s="182"/>
      <c r="R1" s="179" t="s">
        <v>128</v>
      </c>
      <c r="S1" s="180"/>
      <c r="T1" s="181"/>
      <c r="U1" s="107"/>
      <c r="V1" s="107"/>
      <c r="W1" s="107"/>
      <c r="X1" s="107"/>
      <c r="Y1" s="107"/>
      <c r="Z1" s="107"/>
      <c r="AA1" s="107"/>
    </row>
    <row r="2" spans="1:254" ht="10.5" customHeight="1" thickTop="1" x14ac:dyDescent="0.2">
      <c r="A2" s="75"/>
      <c r="B2" s="74"/>
      <c r="C2" s="74"/>
      <c r="D2" s="74"/>
      <c r="E2" s="76"/>
      <c r="F2" s="76"/>
      <c r="G2" s="76"/>
      <c r="H2" s="76"/>
      <c r="I2" s="74"/>
      <c r="J2" s="76"/>
      <c r="K2" s="76"/>
      <c r="L2" s="76"/>
      <c r="M2" s="76"/>
      <c r="N2" s="77"/>
      <c r="P2" s="182"/>
      <c r="Q2" s="182"/>
      <c r="R2" s="106"/>
      <c r="S2" s="107"/>
      <c r="T2" s="107"/>
      <c r="U2" s="107"/>
      <c r="V2" s="107"/>
      <c r="W2" s="107"/>
      <c r="X2" s="107"/>
      <c r="Y2" s="107"/>
      <c r="Z2" s="107"/>
      <c r="AA2" s="107"/>
    </row>
    <row r="3" spans="1:254" s="79" customFormat="1" ht="15.75" x14ac:dyDescent="0.2">
      <c r="A3" s="175" t="s">
        <v>3</v>
      </c>
      <c r="B3" s="176" t="s">
        <v>1</v>
      </c>
      <c r="C3" s="176"/>
      <c r="D3" s="176"/>
      <c r="E3" s="176"/>
      <c r="F3" s="176"/>
      <c r="G3" s="176"/>
      <c r="H3" s="176"/>
      <c r="I3" s="176"/>
      <c r="J3" s="176"/>
      <c r="K3" s="176"/>
      <c r="L3" s="176"/>
      <c r="M3" s="176"/>
      <c r="N3" s="176"/>
      <c r="O3" s="162"/>
      <c r="P3" s="182"/>
      <c r="Q3" s="182"/>
      <c r="R3" s="111" t="s">
        <v>110</v>
      </c>
      <c r="S3" s="107"/>
      <c r="T3" s="109"/>
      <c r="U3" s="109"/>
      <c r="V3" s="109"/>
      <c r="W3" s="109"/>
      <c r="X3" s="109"/>
      <c r="Y3" s="109"/>
      <c r="Z3" s="109"/>
      <c r="AA3" s="109"/>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row>
    <row r="4" spans="1:254" ht="16.149999999999999" customHeight="1" x14ac:dyDescent="0.2">
      <c r="A4" s="175"/>
      <c r="B4" s="16" t="s">
        <v>2</v>
      </c>
      <c r="C4" s="17"/>
      <c r="D4" s="16">
        <v>2015</v>
      </c>
      <c r="E4" s="18"/>
      <c r="F4" s="16">
        <v>2016</v>
      </c>
      <c r="G4" s="18"/>
      <c r="H4" s="16">
        <v>2017</v>
      </c>
      <c r="I4" s="19"/>
      <c r="J4" s="16">
        <v>2018</v>
      </c>
      <c r="K4" s="19"/>
      <c r="L4" s="16">
        <v>2019</v>
      </c>
      <c r="M4" s="19"/>
      <c r="N4" s="16">
        <v>2020</v>
      </c>
      <c r="O4" s="163"/>
      <c r="P4" s="182"/>
      <c r="Q4" s="182"/>
      <c r="R4" s="112" t="s">
        <v>82</v>
      </c>
      <c r="S4" s="113"/>
      <c r="T4" s="110"/>
      <c r="U4" s="110"/>
      <c r="V4" s="110"/>
      <c r="W4" s="110"/>
      <c r="X4" s="110"/>
      <c r="Y4" s="110"/>
      <c r="Z4" s="110"/>
      <c r="AA4" s="110"/>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93" t="s">
        <v>54</v>
      </c>
      <c r="B5" s="40"/>
      <c r="C5" s="40"/>
      <c r="D5" s="40"/>
      <c r="E5" s="40"/>
      <c r="F5" s="40"/>
      <c r="G5" s="40"/>
      <c r="H5" s="40"/>
      <c r="I5" s="40"/>
      <c r="J5" s="40"/>
      <c r="K5" s="40"/>
      <c r="L5" s="40"/>
      <c r="M5" s="40"/>
      <c r="N5" s="40"/>
      <c r="P5" s="152">
        <v>57474605</v>
      </c>
      <c r="Q5" s="149" t="s">
        <v>146</v>
      </c>
      <c r="R5" s="106" t="s">
        <v>113</v>
      </c>
      <c r="S5" s="113"/>
      <c r="T5" s="107"/>
      <c r="U5" s="107"/>
      <c r="V5" s="107"/>
      <c r="W5" s="107"/>
      <c r="X5" s="107"/>
      <c r="Y5" s="107"/>
      <c r="Z5" s="107"/>
      <c r="AA5" s="107"/>
    </row>
    <row r="6" spans="1:254" ht="16.149999999999999" customHeight="1" x14ac:dyDescent="0.2">
      <c r="A6" s="26" t="s">
        <v>25</v>
      </c>
      <c r="B6" s="25">
        <f>SUM(D6+F6+H6+J6+L6+N6)</f>
        <v>30571250</v>
      </c>
      <c r="C6" s="24"/>
      <c r="D6" s="23">
        <v>30571250</v>
      </c>
      <c r="E6" s="23"/>
      <c r="F6" s="25">
        <v>0</v>
      </c>
      <c r="G6" s="26"/>
      <c r="H6" s="25">
        <v>0</v>
      </c>
      <c r="I6" s="26"/>
      <c r="J6" s="25">
        <v>0</v>
      </c>
      <c r="K6" s="26"/>
      <c r="L6" s="25">
        <v>0</v>
      </c>
      <c r="M6" s="23"/>
      <c r="N6" s="25">
        <v>0</v>
      </c>
      <c r="O6" s="164"/>
      <c r="P6" s="147">
        <v>-150000</v>
      </c>
      <c r="Q6" s="150" t="s">
        <v>147</v>
      </c>
      <c r="R6" s="114">
        <v>57474605</v>
      </c>
      <c r="S6" s="113"/>
      <c r="T6" s="113"/>
      <c r="U6" s="113"/>
      <c r="V6" s="113"/>
      <c r="W6" s="113"/>
      <c r="X6" s="113"/>
      <c r="Y6" s="113"/>
      <c r="Z6" s="113"/>
      <c r="AA6" s="113"/>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ht="16.149999999999999" customHeight="1" x14ac:dyDescent="0.2">
      <c r="A7" s="26" t="s">
        <v>27</v>
      </c>
      <c r="B7" s="25">
        <f>SUM(D7+F7+H7+J7+L7+N7)</f>
        <v>0</v>
      </c>
      <c r="C7" s="26"/>
      <c r="D7" s="23">
        <v>0</v>
      </c>
      <c r="E7" s="23"/>
      <c r="F7" s="25">
        <v>0</v>
      </c>
      <c r="G7" s="26"/>
      <c r="H7" s="25">
        <v>0</v>
      </c>
      <c r="I7" s="26"/>
      <c r="J7" s="25">
        <v>0</v>
      </c>
      <c r="K7" s="26"/>
      <c r="L7" s="25">
        <v>0</v>
      </c>
      <c r="M7" s="23"/>
      <c r="N7" s="25">
        <v>0</v>
      </c>
      <c r="O7" s="164"/>
      <c r="P7" s="147">
        <f>P5+P6</f>
        <v>57324605</v>
      </c>
      <c r="Q7" s="150"/>
      <c r="R7" s="115">
        <v>21005355</v>
      </c>
      <c r="S7" s="113" t="s">
        <v>140</v>
      </c>
      <c r="T7" s="113"/>
      <c r="U7" s="113"/>
      <c r="V7" s="113"/>
      <c r="W7" s="113"/>
      <c r="X7" s="113"/>
      <c r="Y7" s="113"/>
      <c r="Z7" s="113"/>
      <c r="AA7" s="113"/>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ht="16.149999999999999" customHeight="1" x14ac:dyDescent="0.2">
      <c r="A8" s="26" t="s">
        <v>23</v>
      </c>
      <c r="B8" s="25">
        <v>0</v>
      </c>
      <c r="C8" s="26"/>
      <c r="D8" s="23">
        <v>0</v>
      </c>
      <c r="E8" s="40"/>
      <c r="F8" s="23">
        <v>0</v>
      </c>
      <c r="G8" s="26"/>
      <c r="H8" s="23">
        <v>0</v>
      </c>
      <c r="I8" s="26"/>
      <c r="J8" s="23">
        <v>0</v>
      </c>
      <c r="K8" s="26"/>
      <c r="L8" s="23">
        <v>0</v>
      </c>
      <c r="M8" s="26"/>
      <c r="N8" s="23">
        <v>0</v>
      </c>
      <c r="O8" s="164"/>
      <c r="P8" s="147">
        <v>-12000000</v>
      </c>
      <c r="Q8" s="150" t="s">
        <v>148</v>
      </c>
      <c r="R8" s="115">
        <v>3630000</v>
      </c>
      <c r="S8" s="113" t="s">
        <v>127</v>
      </c>
      <c r="T8" s="113"/>
      <c r="U8" s="113"/>
      <c r="V8" s="113"/>
      <c r="W8" s="113"/>
      <c r="X8" s="113"/>
      <c r="Y8" s="113"/>
      <c r="Z8" s="113"/>
      <c r="AA8" s="113"/>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ht="16.149999999999999" customHeight="1" x14ac:dyDescent="0.2">
      <c r="A9" s="26" t="s">
        <v>76</v>
      </c>
      <c r="B9" s="25">
        <f>SUM(D9+F9+H9+J9+L9+N9)</f>
        <v>2000000</v>
      </c>
      <c r="C9" s="26"/>
      <c r="D9" s="23">
        <v>1000000</v>
      </c>
      <c r="E9" s="40"/>
      <c r="F9" s="23">
        <v>1000000</v>
      </c>
      <c r="G9" s="26"/>
      <c r="H9" s="23">
        <v>0</v>
      </c>
      <c r="I9" s="26"/>
      <c r="J9" s="23">
        <v>0</v>
      </c>
      <c r="K9" s="26"/>
      <c r="L9" s="23">
        <v>0</v>
      </c>
      <c r="M9" s="26"/>
      <c r="N9" s="23">
        <v>0</v>
      </c>
      <c r="O9" s="164"/>
      <c r="P9" s="147">
        <v>-700000</v>
      </c>
      <c r="Q9" s="150" t="s">
        <v>149</v>
      </c>
      <c r="S9" s="39" t="s">
        <v>138</v>
      </c>
      <c r="T9" s="113"/>
      <c r="U9" s="113"/>
      <c r="V9" s="113"/>
      <c r="W9" s="113"/>
      <c r="X9" s="113"/>
      <c r="Y9" s="113"/>
      <c r="Z9" s="113"/>
      <c r="AA9" s="113"/>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164"/>
      <c r="P10" s="147">
        <v>-1000000</v>
      </c>
      <c r="Q10" s="150" t="s">
        <v>150</v>
      </c>
      <c r="S10" s="113" t="s">
        <v>139</v>
      </c>
      <c r="T10" s="113"/>
      <c r="U10" s="113"/>
      <c r="V10" s="113"/>
      <c r="W10" s="113"/>
      <c r="X10" s="113"/>
      <c r="Y10" s="113"/>
      <c r="Z10" s="113"/>
      <c r="AA10" s="113"/>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row>
    <row r="11" spans="1:254" ht="16.149999999999999" customHeight="1" thickBot="1" x14ac:dyDescent="0.3">
      <c r="A11" s="33" t="s">
        <v>44</v>
      </c>
      <c r="B11" s="5">
        <f>SUM(B6:B10)</f>
        <v>33171250</v>
      </c>
      <c r="C11" s="26"/>
      <c r="D11" s="5">
        <f>SUM(D6:D10)</f>
        <v>31771250</v>
      </c>
      <c r="E11" s="30"/>
      <c r="F11" s="5">
        <f>SUM(F6:F10)</f>
        <v>1200000</v>
      </c>
      <c r="G11" s="30"/>
      <c r="H11" s="5">
        <f>SUM(H6:H10)</f>
        <v>200000</v>
      </c>
      <c r="I11" s="30"/>
      <c r="J11" s="5">
        <f>SUM(J6:J10)</f>
        <v>0</v>
      </c>
      <c r="K11" s="30"/>
      <c r="L11" s="5">
        <f>SUM(L6:L10)</f>
        <v>0</v>
      </c>
      <c r="M11" s="26"/>
      <c r="N11" s="5">
        <f>SUM(N6:N10)</f>
        <v>0</v>
      </c>
      <c r="O11" s="164"/>
      <c r="P11" s="147">
        <f>SUM(P7:P10)</f>
        <v>43624605</v>
      </c>
      <c r="Q11" s="150"/>
      <c r="R11" s="116">
        <f>R6-R7-R8</f>
        <v>32839250</v>
      </c>
      <c r="S11" s="117" t="s">
        <v>137</v>
      </c>
      <c r="T11" s="113"/>
      <c r="U11" s="113"/>
      <c r="V11" s="113"/>
      <c r="W11" s="113"/>
      <c r="X11" s="113"/>
      <c r="Y11" s="113"/>
      <c r="Z11" s="113"/>
      <c r="AA11" s="113"/>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row>
    <row r="12" spans="1:254" ht="15.75" thickTop="1" x14ac:dyDescent="0.2">
      <c r="A12" s="26"/>
      <c r="B12" s="10"/>
      <c r="C12" s="26"/>
      <c r="D12" s="10"/>
      <c r="E12" s="30"/>
      <c r="F12" s="10"/>
      <c r="G12" s="30"/>
      <c r="H12" s="10"/>
      <c r="I12" s="30"/>
      <c r="J12" s="10"/>
      <c r="K12" s="30"/>
      <c r="L12" s="10"/>
      <c r="M12" s="26"/>
      <c r="N12" s="10"/>
      <c r="O12" s="164"/>
      <c r="P12" s="147">
        <v>200000</v>
      </c>
      <c r="Q12" s="150" t="s">
        <v>151</v>
      </c>
      <c r="R12" s="106" t="s">
        <v>85</v>
      </c>
      <c r="S12" s="113"/>
      <c r="T12" s="113"/>
      <c r="U12" s="113"/>
      <c r="V12" s="113"/>
      <c r="W12" s="113"/>
      <c r="X12" s="113"/>
      <c r="Y12" s="113"/>
      <c r="Z12" s="113"/>
      <c r="AA12" s="113"/>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row>
    <row r="13" spans="1:254" x14ac:dyDescent="0.2">
      <c r="A13" s="69" t="s">
        <v>55</v>
      </c>
      <c r="C13" s="26"/>
      <c r="D13" s="15">
        <f>43740000-D19-D25</f>
        <v>31800000</v>
      </c>
      <c r="E13" s="30"/>
      <c r="F13" s="23"/>
      <c r="G13" s="30"/>
      <c r="H13" s="23"/>
      <c r="I13" s="30"/>
      <c r="J13" s="23"/>
      <c r="K13" s="30"/>
      <c r="L13" s="23"/>
      <c r="M13" s="26"/>
      <c r="N13" s="23"/>
      <c r="O13" s="165"/>
      <c r="P13" s="147">
        <v>-118000</v>
      </c>
      <c r="Q13" s="151" t="s">
        <v>152</v>
      </c>
      <c r="R13" s="118" t="s">
        <v>69</v>
      </c>
      <c r="S13" s="113"/>
      <c r="T13" s="113"/>
      <c r="U13" s="113"/>
      <c r="V13" s="113"/>
      <c r="W13" s="113"/>
      <c r="X13" s="113"/>
      <c r="Y13" s="113"/>
      <c r="Z13" s="113"/>
      <c r="AA13" s="113"/>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row>
    <row r="14" spans="1:254" ht="16.149999999999999" customHeight="1" x14ac:dyDescent="0.2">
      <c r="A14" s="26"/>
      <c r="B14" s="25"/>
      <c r="C14" s="26"/>
      <c r="D14" s="10"/>
      <c r="E14" s="30"/>
      <c r="F14" s="26"/>
      <c r="G14" s="23"/>
      <c r="H14" s="26"/>
      <c r="I14" s="26"/>
      <c r="J14" s="26"/>
      <c r="K14" s="26"/>
      <c r="L14" s="26"/>
      <c r="M14" s="26"/>
      <c r="N14" s="26"/>
      <c r="O14" s="164"/>
      <c r="P14" s="156">
        <f>SUM(P11:P13)</f>
        <v>43706605</v>
      </c>
      <c r="Q14" s="157" t="s">
        <v>158</v>
      </c>
      <c r="R14" s="119" t="s">
        <v>70</v>
      </c>
      <c r="S14" s="113"/>
      <c r="T14" s="113"/>
      <c r="U14" s="113"/>
      <c r="V14" s="113"/>
      <c r="W14" s="113"/>
      <c r="X14" s="113"/>
      <c r="Y14" s="113"/>
      <c r="Z14" s="113"/>
      <c r="AA14" s="113"/>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1:254" ht="16.149999999999999" customHeight="1" x14ac:dyDescent="0.25">
      <c r="A15" s="94" t="s">
        <v>56</v>
      </c>
      <c r="B15" s="26"/>
      <c r="C15" s="26"/>
      <c r="D15" s="40"/>
      <c r="E15" s="26"/>
      <c r="F15" s="26"/>
      <c r="G15" s="27"/>
      <c r="H15" s="26"/>
      <c r="I15" s="26"/>
      <c r="J15" s="26"/>
      <c r="K15" s="26"/>
      <c r="L15" s="26"/>
      <c r="M15" s="26"/>
      <c r="N15" s="26"/>
      <c r="O15" s="164"/>
      <c r="P15" s="147">
        <v>-1000000</v>
      </c>
      <c r="Q15" s="150" t="s">
        <v>154</v>
      </c>
      <c r="R15" s="111" t="s">
        <v>80</v>
      </c>
      <c r="S15" s="113"/>
      <c r="T15" s="113"/>
      <c r="U15" s="113"/>
      <c r="V15" s="113"/>
      <c r="W15" s="113"/>
      <c r="X15" s="113"/>
      <c r="Y15" s="113"/>
      <c r="Z15" s="113"/>
      <c r="AA15" s="113"/>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row>
    <row r="16" spans="1:254" ht="16.149999999999999" customHeight="1" x14ac:dyDescent="0.2">
      <c r="A16" s="26" t="s">
        <v>26</v>
      </c>
      <c r="B16" s="25">
        <f>SUM(D16+F16+H16+J16+L16+N16)</f>
        <v>3630000</v>
      </c>
      <c r="C16" s="24"/>
      <c r="D16" s="23">
        <v>3630000</v>
      </c>
      <c r="E16" s="23"/>
      <c r="F16" s="25">
        <v>0</v>
      </c>
      <c r="G16" s="26"/>
      <c r="H16" s="25">
        <v>0</v>
      </c>
      <c r="I16" s="26"/>
      <c r="J16" s="25">
        <v>0</v>
      </c>
      <c r="K16" s="26"/>
      <c r="L16" s="25">
        <v>0</v>
      </c>
      <c r="M16" s="23"/>
      <c r="N16" s="25">
        <v>0</v>
      </c>
      <c r="O16" s="164"/>
      <c r="P16" s="147">
        <v>-200000</v>
      </c>
      <c r="Q16" s="150" t="s">
        <v>153</v>
      </c>
      <c r="R16" s="119"/>
      <c r="S16" s="113"/>
      <c r="T16" s="113"/>
      <c r="U16" s="113"/>
      <c r="V16" s="113"/>
      <c r="W16" s="113"/>
      <c r="X16" s="113"/>
      <c r="Y16" s="113"/>
      <c r="Z16" s="113"/>
      <c r="AA16" s="113"/>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row>
    <row r="17" spans="1:254"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164"/>
      <c r="P17" s="147">
        <v>-3630000</v>
      </c>
      <c r="Q17" s="150" t="s">
        <v>155</v>
      </c>
      <c r="R17" s="111" t="s">
        <v>120</v>
      </c>
      <c r="S17" s="113"/>
      <c r="T17" s="113"/>
      <c r="U17" s="113"/>
      <c r="V17" s="113"/>
      <c r="W17" s="113"/>
      <c r="X17" s="113"/>
      <c r="Y17" s="113"/>
      <c r="Z17" s="113"/>
      <c r="AA17" s="113"/>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row>
    <row r="18" spans="1:254" ht="16.149999999999999" customHeight="1" thickBot="1" x14ac:dyDescent="0.25">
      <c r="A18" s="33" t="s">
        <v>50</v>
      </c>
      <c r="B18" s="5">
        <f>B16+B17</f>
        <v>3630000</v>
      </c>
      <c r="C18" s="26"/>
      <c r="D18" s="5">
        <f>D16+D17</f>
        <v>3630000</v>
      </c>
      <c r="E18" s="30"/>
      <c r="F18" s="6">
        <f>SUM(F15:F17)</f>
        <v>0</v>
      </c>
      <c r="G18" s="30"/>
      <c r="H18" s="6">
        <f>SUM(H15:H17)</f>
        <v>0</v>
      </c>
      <c r="I18" s="30"/>
      <c r="J18" s="6">
        <f>SUM(J15:J17)</f>
        <v>0</v>
      </c>
      <c r="K18" s="30"/>
      <c r="L18" s="6">
        <f>SUM(L15:L17)</f>
        <v>0</v>
      </c>
      <c r="M18" s="26"/>
      <c r="N18" s="6">
        <f>SUM(N15:N17)</f>
        <v>0</v>
      </c>
      <c r="O18" s="164"/>
      <c r="P18" s="147">
        <v>-8305355</v>
      </c>
      <c r="Q18" s="150" t="s">
        <v>156</v>
      </c>
      <c r="R18" s="119"/>
      <c r="S18" s="113"/>
      <c r="T18" s="113"/>
      <c r="U18" s="113"/>
      <c r="V18" s="113"/>
      <c r="W18" s="113"/>
      <c r="X18" s="113"/>
      <c r="Y18" s="113"/>
      <c r="Z18" s="113"/>
      <c r="AA18" s="113"/>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row>
    <row r="19" spans="1:254" ht="16.149999999999999" customHeight="1" thickTop="1" x14ac:dyDescent="0.2">
      <c r="A19" s="33" t="s">
        <v>57</v>
      </c>
      <c r="B19" s="10"/>
      <c r="C19" s="26"/>
      <c r="D19" s="15">
        <v>3630000</v>
      </c>
      <c r="E19" s="30"/>
      <c r="F19" s="23"/>
      <c r="G19" s="30"/>
      <c r="H19" s="23"/>
      <c r="I19" s="30"/>
      <c r="J19" s="23"/>
      <c r="K19" s="30"/>
      <c r="L19" s="23"/>
      <c r="M19" s="26"/>
      <c r="N19" s="23"/>
      <c r="O19" s="164"/>
      <c r="P19" s="156">
        <f>SUM(P14:P18)</f>
        <v>30571250</v>
      </c>
      <c r="Q19" s="150" t="s">
        <v>157</v>
      </c>
      <c r="R19" s="119"/>
      <c r="S19" s="113"/>
      <c r="T19" s="113"/>
      <c r="U19" s="113"/>
      <c r="V19" s="113"/>
      <c r="W19" s="113"/>
      <c r="X19" s="113"/>
      <c r="Y19" s="113"/>
      <c r="Z19" s="113"/>
      <c r="AA19" s="113"/>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row>
    <row r="20" spans="1:254" ht="16.149999999999999" customHeight="1" x14ac:dyDescent="0.2">
      <c r="A20" s="33"/>
      <c r="B20" s="10"/>
      <c r="C20" s="26"/>
      <c r="D20" s="15"/>
      <c r="E20" s="30"/>
      <c r="F20" s="23"/>
      <c r="G20" s="30"/>
      <c r="H20" s="23"/>
      <c r="I20" s="30"/>
      <c r="J20" s="23"/>
      <c r="K20" s="30"/>
      <c r="L20" s="23"/>
      <c r="M20" s="26"/>
      <c r="N20" s="23"/>
      <c r="O20" s="164"/>
      <c r="P20" s="147"/>
      <c r="Q20" s="155"/>
      <c r="R20" s="119"/>
      <c r="S20" s="113"/>
      <c r="T20" s="113"/>
      <c r="U20" s="113"/>
      <c r="V20" s="113"/>
      <c r="W20" s="113"/>
      <c r="X20" s="113"/>
      <c r="Y20" s="113"/>
      <c r="Z20" s="113"/>
      <c r="AA20" s="113"/>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row>
    <row r="21" spans="1:254" ht="16.149999999999999" customHeight="1" x14ac:dyDescent="0.25">
      <c r="A21" s="94" t="s">
        <v>58</v>
      </c>
      <c r="B21" s="26"/>
      <c r="C21" s="26"/>
      <c r="D21" s="40"/>
      <c r="E21" s="26"/>
      <c r="F21" s="26"/>
      <c r="G21" s="27"/>
      <c r="H21" s="26"/>
      <c r="I21" s="26"/>
      <c r="J21" s="26"/>
      <c r="K21" s="26"/>
      <c r="L21" s="26"/>
      <c r="M21" s="26"/>
      <c r="N21" s="26"/>
      <c r="O21" s="164"/>
      <c r="P21" s="147"/>
      <c r="Q21" s="155"/>
      <c r="R21" s="119"/>
      <c r="S21" s="113"/>
      <c r="T21" s="113"/>
      <c r="U21" s="113"/>
      <c r="V21" s="113"/>
      <c r="W21" s="113"/>
      <c r="X21" s="113"/>
      <c r="Y21" s="113"/>
      <c r="Z21" s="113"/>
      <c r="AA21" s="113"/>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row>
    <row r="22" spans="1:254" ht="16.149999999999999" customHeight="1" x14ac:dyDescent="0.2">
      <c r="A22" s="26" t="s">
        <v>59</v>
      </c>
      <c r="B22" s="25">
        <f>SUM(D22+F22+H22+J22+L22+N22)</f>
        <v>6005355</v>
      </c>
      <c r="C22" s="24"/>
      <c r="D22" s="23">
        <f>6005355-700000</f>
        <v>5305355</v>
      </c>
      <c r="E22" s="23"/>
      <c r="F22" s="25">
        <v>700000</v>
      </c>
      <c r="G22" s="26"/>
      <c r="H22" s="25">
        <v>0</v>
      </c>
      <c r="I22" s="26"/>
      <c r="J22" s="25">
        <v>0</v>
      </c>
      <c r="K22" s="26"/>
      <c r="L22" s="25">
        <v>0</v>
      </c>
      <c r="M22" s="23"/>
      <c r="N22" s="25">
        <v>0</v>
      </c>
      <c r="O22" s="164"/>
      <c r="P22" s="147"/>
      <c r="Q22" s="155"/>
      <c r="R22" s="119"/>
      <c r="S22" s="113"/>
      <c r="T22" s="113"/>
      <c r="U22" s="113"/>
      <c r="V22" s="113"/>
      <c r="W22" s="113"/>
      <c r="X22" s="113"/>
      <c r="Y22" s="113"/>
      <c r="Z22" s="113"/>
      <c r="AA22" s="113"/>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row>
    <row r="23" spans="1:254" ht="16.149999999999999" customHeight="1" x14ac:dyDescent="0.2">
      <c r="A23" s="26" t="s">
        <v>131</v>
      </c>
      <c r="B23" s="25">
        <f>SUM(D23+F23+H23+J23+L23+N23)</f>
        <v>15000000</v>
      </c>
      <c r="C23" s="26"/>
      <c r="D23" s="23">
        <v>3000000</v>
      </c>
      <c r="E23" s="23"/>
      <c r="F23" s="25">
        <v>3000000</v>
      </c>
      <c r="G23" s="26"/>
      <c r="H23" s="25">
        <v>3000000</v>
      </c>
      <c r="I23" s="26"/>
      <c r="J23" s="25">
        <v>3000000</v>
      </c>
      <c r="K23" s="26"/>
      <c r="L23" s="25">
        <v>3000000</v>
      </c>
      <c r="M23" s="23"/>
      <c r="N23" s="25">
        <v>0</v>
      </c>
      <c r="O23" s="164"/>
      <c r="P23" s="147"/>
      <c r="Q23" s="155"/>
      <c r="R23" s="119"/>
      <c r="S23" s="113"/>
      <c r="T23" s="113"/>
      <c r="U23" s="113"/>
      <c r="V23" s="113"/>
      <c r="W23" s="113"/>
      <c r="X23" s="113"/>
      <c r="Y23" s="113"/>
      <c r="Z23" s="113"/>
      <c r="AA23" s="113"/>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row>
    <row r="24" spans="1:254" ht="16.5" thickBot="1" x14ac:dyDescent="0.3">
      <c r="A24" s="33" t="s">
        <v>136</v>
      </c>
      <c r="B24" s="5">
        <f>B22+B23</f>
        <v>21005355</v>
      </c>
      <c r="C24" s="26"/>
      <c r="D24" s="5">
        <f>SUM(D22:D23)</f>
        <v>8305355</v>
      </c>
      <c r="E24" s="30"/>
      <c r="F24" s="6">
        <f>SUM(F21:F23)</f>
        <v>3700000</v>
      </c>
      <c r="G24" s="30"/>
      <c r="H24" s="6">
        <f>SUM(H21:H23)</f>
        <v>3000000</v>
      </c>
      <c r="I24" s="30"/>
      <c r="J24" s="6">
        <f>SUM(J21:J23)</f>
        <v>3000000</v>
      </c>
      <c r="K24" s="30"/>
      <c r="L24" s="6">
        <f>SUM(L21:L23)</f>
        <v>3000000</v>
      </c>
      <c r="M24" s="26"/>
      <c r="N24" s="6">
        <f>SUM(N21:N23)</f>
        <v>0</v>
      </c>
      <c r="O24" s="165"/>
      <c r="P24" s="147"/>
      <c r="Q24" s="1"/>
      <c r="R24" s="124">
        <v>8310000</v>
      </c>
      <c r="S24" s="120" t="s">
        <v>77</v>
      </c>
      <c r="T24" s="113"/>
      <c r="U24" s="113"/>
      <c r="V24" s="113"/>
      <c r="W24" s="113"/>
      <c r="X24" s="113"/>
      <c r="Y24" s="113"/>
      <c r="Z24" s="113"/>
      <c r="AA24" s="113"/>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row>
    <row r="25" spans="1:254" ht="16.5" thickTop="1" x14ac:dyDescent="0.25">
      <c r="A25" s="33" t="s">
        <v>61</v>
      </c>
      <c r="B25" s="10"/>
      <c r="C25" s="26"/>
      <c r="D25" s="15">
        <v>8310000</v>
      </c>
      <c r="E25" s="30"/>
      <c r="F25" s="23"/>
      <c r="G25" s="30"/>
      <c r="H25" s="23"/>
      <c r="I25" s="30"/>
      <c r="J25" s="23"/>
      <c r="K25" s="30"/>
      <c r="L25" s="23"/>
      <c r="M25" s="26"/>
      <c r="N25" s="23"/>
      <c r="O25" s="165"/>
      <c r="P25" s="152" t="s">
        <v>163</v>
      </c>
      <c r="Q25" s="1"/>
      <c r="R25" s="119"/>
      <c r="S25" s="120" t="s">
        <v>79</v>
      </c>
      <c r="T25" s="113"/>
      <c r="U25" s="113"/>
      <c r="V25" s="113"/>
      <c r="W25" s="113"/>
      <c r="X25" s="113"/>
      <c r="Y25" s="113"/>
      <c r="Z25" s="113"/>
      <c r="AA25" s="113"/>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row>
    <row r="26" spans="1:254" ht="16.149999999999999" customHeight="1" x14ac:dyDescent="0.2">
      <c r="A26" s="26"/>
      <c r="B26" s="25"/>
      <c r="C26" s="26"/>
      <c r="D26" s="10"/>
      <c r="E26" s="30"/>
      <c r="F26" s="26"/>
      <c r="G26" s="23"/>
      <c r="H26" s="26"/>
      <c r="I26" s="26"/>
      <c r="J26" s="26"/>
      <c r="K26" s="26"/>
      <c r="L26" s="26"/>
      <c r="M26" s="26"/>
      <c r="N26" s="26"/>
      <c r="O26" s="164"/>
      <c r="P26" s="152" t="s">
        <v>162</v>
      </c>
      <c r="Q26" s="155"/>
      <c r="R26" s="119"/>
      <c r="S26" s="173" t="s">
        <v>92</v>
      </c>
      <c r="T26" s="173"/>
      <c r="U26" s="173"/>
      <c r="V26" s="173"/>
      <c r="W26" s="113"/>
      <c r="X26" s="113"/>
      <c r="Y26" s="113"/>
      <c r="Z26" s="113"/>
      <c r="AA26" s="113"/>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row>
    <row r="27" spans="1:254" ht="16.149999999999999" customHeight="1" thickBot="1" x14ac:dyDescent="0.25">
      <c r="A27" s="33" t="s">
        <v>63</v>
      </c>
      <c r="B27" s="22">
        <f>B11+B18+B24</f>
        <v>57806605</v>
      </c>
      <c r="C27" s="26"/>
      <c r="D27" s="13">
        <f>SUM(D11+D18+D24)</f>
        <v>43706605</v>
      </c>
      <c r="E27" s="30"/>
      <c r="F27" s="23"/>
      <c r="G27" s="31"/>
      <c r="H27" s="26"/>
      <c r="I27" s="26"/>
      <c r="J27" s="26"/>
      <c r="K27" s="26"/>
      <c r="L27" s="26"/>
      <c r="M27" s="26"/>
      <c r="N27" s="26"/>
      <c r="O27" s="164"/>
      <c r="P27" s="152" t="s">
        <v>159</v>
      </c>
      <c r="Q27" s="155"/>
      <c r="R27" s="119"/>
      <c r="S27" s="173"/>
      <c r="T27" s="173"/>
      <c r="U27" s="173"/>
      <c r="V27" s="173"/>
      <c r="W27" s="113"/>
      <c r="X27" s="113"/>
      <c r="Y27" s="113"/>
      <c r="Z27" s="113"/>
      <c r="AA27" s="113"/>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row>
    <row r="28" spans="1:254" ht="16.149999999999999" customHeight="1" thickTop="1" x14ac:dyDescent="0.2">
      <c r="A28" s="33"/>
      <c r="B28" s="97"/>
      <c r="C28" s="26"/>
      <c r="D28" s="15"/>
      <c r="E28" s="30"/>
      <c r="F28" s="23"/>
      <c r="G28" s="31"/>
      <c r="H28" s="26"/>
      <c r="I28" s="26"/>
      <c r="J28" s="26"/>
      <c r="K28" s="26"/>
      <c r="L28" s="26"/>
      <c r="M28" s="26"/>
      <c r="N28" s="26"/>
      <c r="O28" s="164"/>
      <c r="P28" s="158" t="s">
        <v>160</v>
      </c>
      <c r="Q28" s="155"/>
      <c r="R28" s="119"/>
      <c r="S28" s="113"/>
      <c r="T28" s="113"/>
      <c r="U28" s="113"/>
      <c r="V28" s="113"/>
      <c r="W28" s="113"/>
      <c r="X28" s="113"/>
      <c r="Y28" s="113"/>
      <c r="Z28" s="113"/>
      <c r="AA28" s="113"/>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row>
    <row r="29" spans="1:254" x14ac:dyDescent="0.2">
      <c r="A29" s="33" t="s">
        <v>145</v>
      </c>
      <c r="B29" s="95"/>
      <c r="C29" s="26"/>
      <c r="D29" s="95">
        <v>43740000</v>
      </c>
      <c r="E29" s="23"/>
      <c r="F29" s="25"/>
      <c r="G29" s="26"/>
      <c r="H29" s="25"/>
      <c r="I29" s="26"/>
      <c r="J29" s="25"/>
      <c r="K29" s="26"/>
      <c r="L29" s="25"/>
      <c r="M29" s="23"/>
      <c r="N29" s="25"/>
      <c r="O29" s="165"/>
      <c r="P29" s="152" t="s">
        <v>161</v>
      </c>
      <c r="Q29" s="1"/>
      <c r="R29" s="119"/>
      <c r="S29" s="113"/>
      <c r="T29" s="113"/>
      <c r="U29" s="113"/>
      <c r="V29" s="113"/>
      <c r="W29" s="113"/>
      <c r="X29" s="113"/>
      <c r="Y29" s="113"/>
      <c r="Z29" s="113"/>
      <c r="AA29" s="113"/>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row>
    <row r="30" spans="1:254" ht="16.149999999999999" customHeight="1" x14ac:dyDescent="0.2">
      <c r="A30" s="99" t="s">
        <v>142</v>
      </c>
      <c r="B30" s="25"/>
      <c r="C30" s="26"/>
      <c r="D30" s="101">
        <f>D11+D18+D24</f>
        <v>43706605</v>
      </c>
      <c r="E30" s="23"/>
      <c r="F30" s="25"/>
      <c r="G30" s="26"/>
      <c r="H30" s="25"/>
      <c r="I30" s="26"/>
      <c r="J30" s="25"/>
      <c r="K30" s="26"/>
      <c r="L30" s="25"/>
      <c r="M30" s="23"/>
      <c r="N30" s="25"/>
      <c r="O30" s="165"/>
      <c r="Q30" s="1"/>
      <c r="R30" s="111" t="s">
        <v>93</v>
      </c>
      <c r="S30" s="113"/>
      <c r="T30" s="113"/>
      <c r="U30" s="113"/>
      <c r="V30" s="113"/>
      <c r="W30" s="113"/>
      <c r="X30" s="113"/>
      <c r="Y30" s="113"/>
      <c r="Z30" s="113"/>
      <c r="AA30" s="113"/>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row>
    <row r="31" spans="1:254" s="79" customFormat="1" x14ac:dyDescent="0.2">
      <c r="A31" s="33" t="s">
        <v>67</v>
      </c>
      <c r="B31" s="40"/>
      <c r="C31" s="40"/>
      <c r="D31" s="102">
        <f>D30/D29</f>
        <v>0.99923651120256063</v>
      </c>
      <c r="E31" s="23"/>
      <c r="F31" s="25"/>
      <c r="G31" s="26"/>
      <c r="H31" s="25"/>
      <c r="I31" s="26"/>
      <c r="J31" s="25"/>
      <c r="K31" s="26"/>
      <c r="L31" s="25"/>
      <c r="M31" s="23"/>
      <c r="N31" s="25"/>
      <c r="O31" s="164"/>
      <c r="Q31" s="155"/>
      <c r="R31" s="126" t="s">
        <v>117</v>
      </c>
      <c r="S31" s="109"/>
      <c r="T31" s="109"/>
      <c r="U31" s="109"/>
      <c r="V31" s="109"/>
      <c r="W31" s="109"/>
      <c r="X31" s="109"/>
      <c r="Y31" s="109"/>
      <c r="Z31" s="109"/>
      <c r="AA31" s="109"/>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row>
    <row r="32" spans="1:254" ht="16.899999999999999" customHeight="1" thickBot="1" x14ac:dyDescent="0.25">
      <c r="A32" s="33"/>
      <c r="B32" s="40"/>
      <c r="C32" s="40"/>
      <c r="D32" s="100"/>
      <c r="E32" s="26"/>
      <c r="F32" s="26"/>
      <c r="G32" s="27"/>
      <c r="H32" s="26"/>
      <c r="I32" s="26"/>
      <c r="J32" s="26"/>
      <c r="K32" s="26"/>
      <c r="L32" s="26"/>
      <c r="M32" s="26"/>
      <c r="N32" s="26"/>
      <c r="O32" s="162"/>
      <c r="Q32" s="153"/>
      <c r="R32" s="121"/>
      <c r="S32" s="110" t="s">
        <v>47</v>
      </c>
      <c r="T32" s="110"/>
      <c r="U32" s="110"/>
      <c r="V32" s="110"/>
      <c r="W32" s="110"/>
      <c r="X32" s="110"/>
      <c r="Y32" s="110"/>
      <c r="Z32" s="110"/>
      <c r="AA32" s="110"/>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9" customHeight="1" x14ac:dyDescent="0.2">
      <c r="A33" s="84"/>
      <c r="B33" s="85"/>
      <c r="C33" s="86"/>
      <c r="D33" s="85"/>
      <c r="E33" s="87"/>
      <c r="F33" s="85"/>
      <c r="G33" s="84"/>
      <c r="H33" s="85"/>
      <c r="I33" s="84"/>
      <c r="J33" s="85"/>
      <c r="K33" s="84"/>
      <c r="L33" s="85"/>
      <c r="M33" s="87"/>
      <c r="N33" s="85"/>
      <c r="O33" s="163"/>
      <c r="Q33" s="154"/>
      <c r="R33" s="106"/>
      <c r="S33" s="107"/>
      <c r="T33" s="107"/>
      <c r="U33" s="107"/>
      <c r="V33" s="107"/>
      <c r="W33" s="107"/>
      <c r="X33" s="107"/>
      <c r="Y33" s="107"/>
      <c r="Z33" s="107"/>
      <c r="AA33" s="107"/>
    </row>
    <row r="34" spans="1:254" ht="15.75" x14ac:dyDescent="0.2">
      <c r="A34" s="80"/>
      <c r="B34" s="177" t="s">
        <v>4</v>
      </c>
      <c r="C34" s="177"/>
      <c r="D34" s="177"/>
      <c r="E34" s="177"/>
      <c r="F34" s="177"/>
      <c r="G34" s="177"/>
      <c r="H34" s="177"/>
      <c r="I34" s="177"/>
      <c r="J34" s="177"/>
      <c r="K34" s="177"/>
      <c r="L34" s="177"/>
      <c r="M34" s="177"/>
      <c r="N34" s="177"/>
      <c r="R34" s="119"/>
      <c r="S34" s="113"/>
      <c r="T34" s="113"/>
      <c r="U34" s="113"/>
      <c r="V34" s="113"/>
      <c r="W34" s="113"/>
      <c r="X34" s="113"/>
      <c r="Y34" s="113"/>
      <c r="Z34" s="113"/>
      <c r="AA34" s="113"/>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row>
    <row r="35" spans="1:254" ht="18" x14ac:dyDescent="0.25">
      <c r="A35" s="144" t="s">
        <v>5</v>
      </c>
      <c r="B35" s="67" t="s">
        <v>2</v>
      </c>
      <c r="C35" s="34"/>
      <c r="D35" s="20">
        <v>2015</v>
      </c>
      <c r="E35" s="21"/>
      <c r="F35" s="20">
        <v>2016</v>
      </c>
      <c r="G35" s="21"/>
      <c r="H35" s="20">
        <v>2017</v>
      </c>
      <c r="I35" s="104"/>
      <c r="J35" s="20">
        <v>2018</v>
      </c>
      <c r="K35" s="104"/>
      <c r="L35" s="20">
        <v>2019</v>
      </c>
      <c r="M35" s="104"/>
      <c r="N35" s="68">
        <v>2020</v>
      </c>
      <c r="O35" s="165"/>
      <c r="P35" s="147"/>
      <c r="Q35" s="1"/>
      <c r="R35" s="119"/>
      <c r="S35" s="113"/>
      <c r="T35" s="113"/>
      <c r="U35" s="113"/>
      <c r="V35" s="113"/>
      <c r="W35" s="113"/>
      <c r="X35" s="113"/>
      <c r="Y35" s="113"/>
      <c r="Z35" s="113"/>
      <c r="AA35" s="113"/>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row>
    <row r="36" spans="1:254" x14ac:dyDescent="0.2">
      <c r="A36" s="26" t="s">
        <v>24</v>
      </c>
      <c r="B36" s="23">
        <f>SUM(D36+F36+H36+J36+L36+N36)</f>
        <v>26353390</v>
      </c>
      <c r="C36" s="26"/>
      <c r="D36" s="23">
        <f>D38-D37</f>
        <v>26353390</v>
      </c>
      <c r="E36" s="26"/>
      <c r="F36" s="25"/>
      <c r="G36" s="30"/>
      <c r="H36" s="25"/>
      <c r="I36" s="30"/>
      <c r="J36" s="25"/>
      <c r="K36" s="30"/>
      <c r="L36" s="25"/>
      <c r="M36" s="30"/>
      <c r="N36" s="25"/>
      <c r="O36" s="165"/>
      <c r="P36" s="147"/>
      <c r="Q36" s="1"/>
      <c r="R36" s="111"/>
      <c r="S36" s="113"/>
      <c r="T36" s="113"/>
      <c r="U36" s="113"/>
      <c r="V36" s="113"/>
      <c r="W36" s="113"/>
      <c r="X36" s="113"/>
      <c r="Y36" s="113"/>
      <c r="Z36" s="113"/>
      <c r="AA36" s="113"/>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row>
    <row r="37" spans="1:254" x14ac:dyDescent="0.2">
      <c r="A37" s="26" t="s">
        <v>29</v>
      </c>
      <c r="B37" s="23">
        <f>SUM(D37+F37+H37+J37+L37+N37)</f>
        <v>3600000</v>
      </c>
      <c r="C37" s="26"/>
      <c r="D37" s="23">
        <v>3600000</v>
      </c>
      <c r="E37" s="26"/>
      <c r="F37" s="25"/>
      <c r="G37" s="30"/>
      <c r="H37" s="25"/>
      <c r="I37" s="30"/>
      <c r="J37" s="25"/>
      <c r="K37" s="30"/>
      <c r="L37" s="25"/>
      <c r="M37" s="30"/>
      <c r="N37" s="25"/>
      <c r="O37" s="165"/>
      <c r="P37" s="147"/>
      <c r="Q37" s="1"/>
      <c r="R37" s="111" t="s">
        <v>134</v>
      </c>
      <c r="S37" s="113"/>
      <c r="T37" s="113"/>
      <c r="U37" s="113"/>
      <c r="V37" s="113"/>
      <c r="W37" s="113"/>
      <c r="X37" s="113"/>
      <c r="Y37" s="113"/>
      <c r="Z37" s="113"/>
      <c r="AA37" s="113"/>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row>
    <row r="38" spans="1:254" x14ac:dyDescent="0.2">
      <c r="A38" s="98" t="s">
        <v>64</v>
      </c>
      <c r="B38" s="95">
        <f>SUM(D38+F38+H38+J38+L38+N38)</f>
        <v>29953390</v>
      </c>
      <c r="C38" s="33"/>
      <c r="D38" s="95">
        <v>29953390</v>
      </c>
      <c r="E38" s="26"/>
      <c r="F38" s="25"/>
      <c r="G38" s="30"/>
      <c r="H38" s="25"/>
      <c r="I38" s="30"/>
      <c r="J38" s="25"/>
      <c r="K38" s="30"/>
      <c r="L38" s="25"/>
      <c r="M38" s="30"/>
      <c r="N38" s="25"/>
      <c r="O38" s="164"/>
      <c r="P38" s="147"/>
      <c r="Q38" s="155"/>
      <c r="R38" s="111" t="s">
        <v>126</v>
      </c>
      <c r="S38" s="113"/>
      <c r="T38" s="113"/>
      <c r="U38" s="113"/>
      <c r="V38" s="113"/>
      <c r="W38" s="113"/>
      <c r="X38" s="113"/>
      <c r="Y38" s="113"/>
      <c r="Z38" s="113"/>
      <c r="AA38" s="113"/>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row>
    <row r="39" spans="1:254" x14ac:dyDescent="0.2">
      <c r="A39" s="98"/>
      <c r="B39" s="23"/>
      <c r="C39" s="26"/>
      <c r="D39" s="23"/>
      <c r="E39" s="26"/>
      <c r="F39" s="25"/>
      <c r="G39" s="30"/>
      <c r="H39" s="25"/>
      <c r="I39" s="30"/>
      <c r="J39" s="25"/>
      <c r="K39" s="30"/>
      <c r="L39" s="25"/>
      <c r="M39" s="30"/>
      <c r="N39" s="25"/>
      <c r="O39" s="164"/>
      <c r="P39" s="147"/>
      <c r="Q39" s="155"/>
      <c r="R39" s="111" t="s">
        <v>135</v>
      </c>
      <c r="S39" s="113"/>
      <c r="T39" s="113"/>
      <c r="U39" s="113"/>
      <c r="V39" s="113"/>
      <c r="W39" s="113"/>
      <c r="X39" s="113"/>
      <c r="Y39" s="113"/>
      <c r="Z39" s="113"/>
      <c r="AA39" s="113"/>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row>
    <row r="40" spans="1:254" x14ac:dyDescent="0.2">
      <c r="A40" s="33" t="s">
        <v>30</v>
      </c>
      <c r="B40" s="23"/>
      <c r="C40" s="26"/>
      <c r="D40" s="23"/>
      <c r="E40" s="26"/>
      <c r="F40" s="25"/>
      <c r="G40" s="26"/>
      <c r="H40" s="25"/>
      <c r="I40" s="26"/>
      <c r="J40" s="25"/>
      <c r="K40" s="26"/>
      <c r="L40" s="25"/>
      <c r="M40" s="23"/>
      <c r="N40" s="25"/>
      <c r="O40" s="164"/>
      <c r="P40" s="147"/>
      <c r="Q40" s="155"/>
      <c r="R40" s="113"/>
      <c r="S40" s="113"/>
      <c r="T40" s="113"/>
      <c r="U40" s="113"/>
      <c r="V40" s="113"/>
      <c r="W40" s="113"/>
      <c r="X40" s="113"/>
      <c r="Y40" s="113"/>
      <c r="Z40" s="113"/>
      <c r="AA40" s="113"/>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row>
    <row r="41" spans="1:254" x14ac:dyDescent="0.2">
      <c r="A41" s="26" t="s">
        <v>31</v>
      </c>
      <c r="B41" s="23">
        <f>SUM(D41+F41+H41+J41+L41+N41)</f>
        <v>18001215</v>
      </c>
      <c r="C41" s="24"/>
      <c r="D41" s="23">
        <v>12873860</v>
      </c>
      <c r="E41" s="24"/>
      <c r="F41" s="23">
        <v>3722000</v>
      </c>
      <c r="G41" s="24"/>
      <c r="H41" s="23">
        <v>1405355</v>
      </c>
      <c r="I41" s="24"/>
      <c r="J41" s="25">
        <v>0</v>
      </c>
      <c r="K41" s="24"/>
      <c r="L41" s="25">
        <v>0</v>
      </c>
      <c r="M41" s="24"/>
      <c r="N41" s="25">
        <v>0</v>
      </c>
      <c r="O41" s="164"/>
      <c r="P41" s="147"/>
      <c r="Q41" s="155"/>
      <c r="R41" s="113"/>
      <c r="S41" s="119"/>
      <c r="T41" s="113"/>
      <c r="U41" s="113"/>
      <c r="V41" s="113"/>
      <c r="W41" s="113"/>
      <c r="X41" s="113"/>
      <c r="Y41" s="113"/>
      <c r="Z41" s="113"/>
      <c r="AA41" s="113"/>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row>
    <row r="42" spans="1:254" x14ac:dyDescent="0.2">
      <c r="A42" s="26" t="s">
        <v>118</v>
      </c>
      <c r="B42" s="23">
        <f>SUM(D42+F42+H42+J42+L42+N42)</f>
        <v>2000000</v>
      </c>
      <c r="C42" s="23"/>
      <c r="D42" s="142">
        <v>0</v>
      </c>
      <c r="E42" s="143"/>
      <c r="F42" s="142">
        <v>1000000</v>
      </c>
      <c r="G42" s="24"/>
      <c r="H42" s="25">
        <v>1000000</v>
      </c>
      <c r="I42" s="24"/>
      <c r="J42" s="25">
        <v>0</v>
      </c>
      <c r="K42" s="24"/>
      <c r="L42" s="23">
        <v>0</v>
      </c>
      <c r="M42" s="26"/>
      <c r="N42" s="23">
        <v>0</v>
      </c>
      <c r="O42" s="164"/>
      <c r="P42" s="147"/>
      <c r="Q42" s="155"/>
      <c r="R42" s="111" t="s">
        <v>86</v>
      </c>
      <c r="S42" s="122"/>
      <c r="T42" s="107"/>
      <c r="U42" s="107"/>
      <c r="V42" s="107"/>
      <c r="W42" s="107"/>
      <c r="X42" s="107"/>
      <c r="Y42" s="107"/>
      <c r="Z42" s="107"/>
      <c r="AA42" s="107"/>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row>
    <row r="43" spans="1:254" x14ac:dyDescent="0.2">
      <c r="A43" s="26" t="s">
        <v>73</v>
      </c>
      <c r="B43" s="23">
        <f>SUM(D43+F43+H43+J43+L43+N43)</f>
        <v>1000000</v>
      </c>
      <c r="C43" s="23"/>
      <c r="D43" s="142">
        <v>0</v>
      </c>
      <c r="E43" s="143"/>
      <c r="F43" s="142">
        <v>1000000</v>
      </c>
      <c r="G43" s="24"/>
      <c r="H43" s="25">
        <v>0</v>
      </c>
      <c r="I43" s="24"/>
      <c r="J43" s="25">
        <v>0</v>
      </c>
      <c r="K43" s="24"/>
      <c r="L43" s="23">
        <v>0</v>
      </c>
      <c r="M43" s="26"/>
      <c r="N43" s="23">
        <v>0</v>
      </c>
      <c r="O43" s="164"/>
      <c r="P43" s="147"/>
      <c r="Q43" s="155"/>
      <c r="R43" s="122" t="s">
        <v>116</v>
      </c>
      <c r="S43" s="122"/>
      <c r="T43" s="107"/>
      <c r="U43" s="107"/>
      <c r="V43" s="107"/>
      <c r="W43" s="107"/>
      <c r="X43" s="107"/>
      <c r="Y43" s="107"/>
      <c r="Z43" s="107"/>
      <c r="AA43" s="107"/>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row>
    <row r="44" spans="1:254" x14ac:dyDescent="0.2">
      <c r="A44" s="26" t="s">
        <v>133</v>
      </c>
      <c r="B44" s="23">
        <f>SUM(D44+F44+H44+J44+L44+N44)</f>
        <v>15000000</v>
      </c>
      <c r="C44" s="23"/>
      <c r="D44" s="142">
        <v>3000000</v>
      </c>
      <c r="E44" s="143"/>
      <c r="F44" s="142">
        <v>3000000</v>
      </c>
      <c r="G44" s="24"/>
      <c r="H44" s="25">
        <v>3000000</v>
      </c>
      <c r="I44" s="24"/>
      <c r="J44" s="25">
        <v>3000000</v>
      </c>
      <c r="K44" s="24"/>
      <c r="L44" s="23">
        <v>3000000</v>
      </c>
      <c r="M44" s="26"/>
      <c r="N44" s="23">
        <v>0</v>
      </c>
      <c r="O44" s="164"/>
      <c r="P44" s="147"/>
      <c r="Q44" s="155"/>
      <c r="R44" s="122"/>
      <c r="S44" s="122"/>
      <c r="T44" s="107"/>
      <c r="U44" s="107"/>
      <c r="V44" s="107"/>
      <c r="W44" s="107"/>
      <c r="X44" s="107"/>
      <c r="Y44" s="107"/>
      <c r="Z44" s="107"/>
      <c r="AA44" s="107"/>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row>
    <row r="45" spans="1:254" x14ac:dyDescent="0.2">
      <c r="A45" s="33" t="s">
        <v>141</v>
      </c>
      <c r="B45" s="95">
        <f>SUM(B41:B44)</f>
        <v>36001215</v>
      </c>
      <c r="C45" s="24"/>
      <c r="D45" s="95">
        <f>SUM(D41:D44)</f>
        <v>15873860</v>
      </c>
      <c r="E45" s="33"/>
      <c r="F45" s="95">
        <f>SUM(F41:F44)</f>
        <v>8722000</v>
      </c>
      <c r="G45" s="146"/>
      <c r="H45" s="95">
        <f>SUM(H41:H44)</f>
        <v>5405355</v>
      </c>
      <c r="I45" s="33"/>
      <c r="J45" s="95">
        <f>SUM(J41:J44)</f>
        <v>3000000</v>
      </c>
      <c r="K45" s="33"/>
      <c r="L45" s="95">
        <f>SUM(L41:L44)</f>
        <v>3000000</v>
      </c>
      <c r="M45" s="33"/>
      <c r="N45" s="95">
        <f>SUM(N41:N44)</f>
        <v>0</v>
      </c>
      <c r="O45" s="164"/>
      <c r="P45" s="147"/>
      <c r="Q45" s="155"/>
      <c r="R45" s="111" t="s">
        <v>124</v>
      </c>
      <c r="S45" s="122"/>
      <c r="T45" s="107"/>
      <c r="U45" s="107"/>
      <c r="V45" s="107"/>
      <c r="W45" s="107"/>
      <c r="X45" s="107"/>
      <c r="Y45" s="107"/>
      <c r="Z45" s="107"/>
      <c r="AA45" s="107"/>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row>
    <row r="46" spans="1:254" x14ac:dyDescent="0.2">
      <c r="A46" s="26" t="s">
        <v>74</v>
      </c>
      <c r="B46" s="23">
        <v>0</v>
      </c>
      <c r="C46" s="26"/>
      <c r="D46" s="23">
        <v>0</v>
      </c>
      <c r="E46" s="26"/>
      <c r="F46" s="23">
        <v>0</v>
      </c>
      <c r="G46" s="26"/>
      <c r="H46" s="23">
        <v>0</v>
      </c>
      <c r="I46" s="26"/>
      <c r="J46" s="23">
        <v>0</v>
      </c>
      <c r="K46" s="26"/>
      <c r="L46" s="23">
        <v>0</v>
      </c>
      <c r="M46" s="26"/>
      <c r="N46" s="23">
        <v>0</v>
      </c>
      <c r="O46" s="166"/>
      <c r="P46" s="147"/>
      <c r="Q46" s="1"/>
      <c r="R46" s="122"/>
      <c r="S46" s="122"/>
      <c r="T46" s="107"/>
      <c r="U46" s="107"/>
      <c r="V46" s="107"/>
      <c r="W46" s="107"/>
      <c r="X46" s="107"/>
      <c r="Y46" s="107"/>
      <c r="Z46" s="107"/>
      <c r="AA46" s="107"/>
    </row>
    <row r="47" spans="1:254" ht="15.75" thickBot="1" x14ac:dyDescent="0.25">
      <c r="A47" s="33" t="s">
        <v>143</v>
      </c>
      <c r="B47" s="11">
        <f>SUM(B38+B45+B46)</f>
        <v>65954605</v>
      </c>
      <c r="C47" s="26"/>
      <c r="D47" s="11">
        <f>SUM(D38+D45+D46)</f>
        <v>45827250</v>
      </c>
      <c r="E47" s="30"/>
      <c r="F47" s="11">
        <f>SUM(F45+F46)</f>
        <v>8722000</v>
      </c>
      <c r="G47" s="30"/>
      <c r="H47" s="11">
        <f>SUM(H45+H46)</f>
        <v>5405355</v>
      </c>
      <c r="I47" s="30"/>
      <c r="J47" s="11">
        <f>SUM(J45+J46)</f>
        <v>3000000</v>
      </c>
      <c r="K47" s="30"/>
      <c r="L47" s="11">
        <f>SUM(L45+L46)</f>
        <v>3000000</v>
      </c>
      <c r="M47" s="26"/>
      <c r="N47" s="11">
        <f>SUM(N45+N46)</f>
        <v>0</v>
      </c>
      <c r="O47" s="166"/>
      <c r="P47" s="147"/>
      <c r="Q47" s="1"/>
      <c r="R47" s="122"/>
      <c r="S47" s="122"/>
      <c r="T47" s="107"/>
      <c r="U47" s="107"/>
      <c r="V47" s="107"/>
      <c r="W47" s="107"/>
      <c r="X47" s="107"/>
      <c r="Y47" s="107"/>
      <c r="Z47" s="107"/>
      <c r="AA47" s="107"/>
    </row>
    <row r="48" spans="1:254" ht="10.5" customHeight="1" thickTop="1" x14ac:dyDescent="0.2">
      <c r="A48" s="26"/>
      <c r="B48" s="26"/>
      <c r="C48" s="26"/>
      <c r="D48" s="35"/>
      <c r="E48" s="30"/>
      <c r="F48" s="10"/>
      <c r="G48" s="30"/>
      <c r="H48" s="10"/>
      <c r="I48" s="30"/>
      <c r="J48" s="10"/>
      <c r="K48" s="30"/>
      <c r="L48" s="10"/>
      <c r="M48" s="26"/>
      <c r="N48" s="10"/>
      <c r="O48" s="167"/>
      <c r="P48" s="148"/>
      <c r="Q48" s="7"/>
      <c r="R48" s="122"/>
      <c r="S48" s="122"/>
      <c r="T48" s="107"/>
      <c r="U48" s="107"/>
      <c r="V48" s="107"/>
      <c r="W48" s="107"/>
      <c r="X48" s="107"/>
      <c r="Y48" s="107"/>
      <c r="Z48" s="107"/>
      <c r="AA48" s="107"/>
    </row>
    <row r="49" spans="1:27" ht="15.75" thickBot="1" x14ac:dyDescent="0.25">
      <c r="A49" s="33" t="s">
        <v>144</v>
      </c>
      <c r="B49" s="26"/>
      <c r="C49" s="26"/>
      <c r="D49" s="96">
        <v>43740000</v>
      </c>
      <c r="E49" s="30"/>
      <c r="F49" s="10"/>
      <c r="G49" s="30"/>
      <c r="H49" s="10"/>
      <c r="I49" s="30"/>
      <c r="J49" s="10"/>
      <c r="K49" s="30"/>
      <c r="L49" s="10"/>
      <c r="M49" s="26"/>
      <c r="N49" s="10"/>
      <c r="O49" s="167"/>
      <c r="P49" s="148"/>
      <c r="Q49" s="7"/>
      <c r="R49" s="111" t="s">
        <v>91</v>
      </c>
      <c r="S49" s="107"/>
      <c r="T49" s="107"/>
      <c r="U49" s="107"/>
      <c r="V49" s="107"/>
      <c r="W49" s="107"/>
      <c r="X49" s="107"/>
      <c r="Y49" s="107"/>
      <c r="Z49" s="107"/>
      <c r="AA49" s="107"/>
    </row>
    <row r="50" spans="1:27" ht="12" customHeight="1" thickTop="1" x14ac:dyDescent="0.2">
      <c r="A50" s="26"/>
      <c r="B50" s="26"/>
      <c r="C50" s="26"/>
      <c r="D50"/>
      <c r="E50" s="30"/>
      <c r="F50" s="10"/>
      <c r="G50" s="30"/>
      <c r="H50" s="10"/>
      <c r="I50" s="30"/>
      <c r="J50" s="10"/>
      <c r="K50" s="30"/>
      <c r="L50" s="10"/>
      <c r="M50" s="26"/>
      <c r="N50" s="10"/>
      <c r="O50" s="167"/>
      <c r="P50" s="148"/>
      <c r="Q50" s="7"/>
      <c r="R50" s="111" t="s">
        <v>22</v>
      </c>
      <c r="S50" s="107"/>
      <c r="T50" s="107"/>
      <c r="U50" s="107"/>
      <c r="V50" s="107"/>
      <c r="W50" s="107"/>
      <c r="X50" s="107"/>
      <c r="Y50" s="107"/>
      <c r="Z50" s="107"/>
      <c r="AA50" s="107"/>
    </row>
    <row r="51" spans="1:27" ht="15.75" thickBot="1" x14ac:dyDescent="0.25">
      <c r="A51" s="69" t="s">
        <v>36</v>
      </c>
      <c r="B51" s="26"/>
      <c r="C51" s="26"/>
      <c r="D51" s="14">
        <f>D47/D49</f>
        <v>1.0477194787379973</v>
      </c>
      <c r="E51" s="40"/>
      <c r="F51" s="26"/>
      <c r="G51" s="26"/>
      <c r="H51" s="26"/>
      <c r="I51" s="26"/>
      <c r="J51" s="26"/>
      <c r="K51" s="26"/>
      <c r="L51" s="26"/>
      <c r="M51" s="26"/>
      <c r="N51" s="26"/>
      <c r="O51" s="167"/>
      <c r="P51" s="148"/>
      <c r="Q51" s="7"/>
      <c r="R51" s="106"/>
      <c r="S51" s="107"/>
      <c r="T51" s="107"/>
      <c r="U51" s="107"/>
      <c r="V51" s="107"/>
      <c r="W51" s="107"/>
      <c r="X51" s="107"/>
      <c r="Y51" s="107"/>
      <c r="Z51" s="107"/>
      <c r="AA51" s="107"/>
    </row>
    <row r="52" spans="1:27" ht="16.5" thickTop="1" thickBot="1" x14ac:dyDescent="0.25">
      <c r="A52" s="40"/>
      <c r="B52" s="40"/>
      <c r="C52" s="40"/>
      <c r="D52" s="40"/>
      <c r="E52" s="40"/>
      <c r="F52" s="36"/>
      <c r="G52" s="37"/>
      <c r="H52" s="37"/>
      <c r="I52" s="37"/>
      <c r="J52" s="37"/>
      <c r="K52" s="37"/>
      <c r="L52" s="37"/>
      <c r="M52" s="37"/>
      <c r="N52" s="37"/>
      <c r="O52" s="167"/>
      <c r="P52" s="148"/>
      <c r="Q52" s="7"/>
      <c r="R52" s="106"/>
      <c r="S52" s="107"/>
      <c r="T52" s="107"/>
      <c r="U52" s="107"/>
      <c r="V52" s="107"/>
      <c r="W52" s="107"/>
      <c r="X52" s="107"/>
      <c r="Y52" s="107"/>
      <c r="Z52" s="107"/>
      <c r="AA52" s="107"/>
    </row>
    <row r="53" spans="1:27" ht="13.5" customHeight="1" thickTop="1" x14ac:dyDescent="0.2">
      <c r="A53" s="88"/>
      <c r="B53" s="89"/>
      <c r="C53" s="89"/>
      <c r="D53" s="90"/>
      <c r="E53" s="91"/>
      <c r="F53" s="171" t="s">
        <v>42</v>
      </c>
      <c r="G53" s="172"/>
      <c r="H53" s="172"/>
      <c r="I53" s="172"/>
      <c r="J53" s="172"/>
      <c r="K53" s="172"/>
      <c r="L53" s="172"/>
      <c r="M53" s="172"/>
      <c r="N53" s="172"/>
      <c r="O53" s="167"/>
      <c r="P53" s="148"/>
      <c r="Q53" s="7"/>
      <c r="R53" s="106"/>
      <c r="S53" s="107"/>
      <c r="T53" s="107"/>
      <c r="U53" s="107"/>
      <c r="V53" s="107"/>
      <c r="W53" s="107"/>
      <c r="X53" s="107"/>
      <c r="Y53" s="107"/>
      <c r="Z53" s="107"/>
      <c r="AA53" s="107"/>
    </row>
    <row r="54" spans="1:27" x14ac:dyDescent="0.2">
      <c r="A54" s="62" t="s">
        <v>32</v>
      </c>
      <c r="B54" s="47"/>
      <c r="C54" s="49"/>
      <c r="D54" s="47"/>
      <c r="E54" s="50"/>
      <c r="F54" s="29" t="s">
        <v>99</v>
      </c>
      <c r="G54" s="26"/>
      <c r="H54" s="26"/>
      <c r="I54" s="26"/>
      <c r="J54" s="26"/>
      <c r="K54" s="26"/>
      <c r="L54" s="26"/>
      <c r="M54" s="26"/>
      <c r="N54" s="26"/>
      <c r="R54" s="122"/>
      <c r="S54" s="107"/>
      <c r="T54" s="122"/>
      <c r="U54" s="107"/>
      <c r="V54" s="107"/>
      <c r="W54" s="107"/>
      <c r="X54" s="107"/>
      <c r="Y54" s="107"/>
      <c r="Z54" s="107"/>
      <c r="AA54" s="107"/>
    </row>
    <row r="55" spans="1:27" ht="15.75" thickBot="1" x14ac:dyDescent="0.25">
      <c r="A55" s="47" t="s">
        <v>33</v>
      </c>
      <c r="B55" s="42">
        <f>B45</f>
        <v>36001215</v>
      </c>
      <c r="C55" s="49"/>
      <c r="D55" s="43" t="s">
        <v>43</v>
      </c>
      <c r="E55" s="50"/>
      <c r="F55" s="28" t="s">
        <v>96</v>
      </c>
      <c r="G55" s="26"/>
      <c r="H55" s="26"/>
      <c r="I55" s="26"/>
      <c r="J55" s="26"/>
      <c r="K55" s="26"/>
      <c r="L55" s="26"/>
      <c r="M55" s="26"/>
      <c r="N55" s="26"/>
      <c r="R55" s="107"/>
      <c r="S55" s="107"/>
      <c r="T55" s="122"/>
      <c r="U55" s="107"/>
      <c r="V55" s="107"/>
      <c r="W55" s="107"/>
      <c r="X55" s="107"/>
      <c r="Y55" s="107"/>
      <c r="Z55" s="107"/>
      <c r="AA55" s="107"/>
    </row>
    <row r="56" spans="1:27" ht="15.75" thickTop="1" x14ac:dyDescent="0.2">
      <c r="A56" s="47" t="s">
        <v>7</v>
      </c>
      <c r="B56" s="51"/>
      <c r="C56" s="52"/>
      <c r="D56" s="53">
        <f>B55/36319667</f>
        <v>0.99123196806842973</v>
      </c>
      <c r="E56" s="54"/>
      <c r="F56" s="28" t="s">
        <v>115</v>
      </c>
      <c r="G56" s="26"/>
      <c r="H56" s="26"/>
      <c r="I56" s="26"/>
      <c r="J56" s="26"/>
      <c r="K56" s="26"/>
      <c r="L56" s="26"/>
      <c r="M56" s="26"/>
      <c r="N56" s="26"/>
      <c r="R56" s="106"/>
      <c r="S56" s="107"/>
      <c r="T56" s="122"/>
      <c r="U56" s="107"/>
      <c r="V56" s="107"/>
      <c r="W56" s="107"/>
      <c r="X56" s="107"/>
      <c r="Y56" s="107"/>
      <c r="Z56" s="107"/>
      <c r="AA56" s="107"/>
    </row>
    <row r="57" spans="1:27" x14ac:dyDescent="0.2">
      <c r="A57" s="47" t="s">
        <v>34</v>
      </c>
      <c r="B57" s="52"/>
      <c r="C57" s="52"/>
      <c r="D57" s="53">
        <f>(+B55+B46)/36319667</f>
        <v>0.99123196806842973</v>
      </c>
      <c r="E57" s="55"/>
      <c r="F57" s="29" t="s">
        <v>100</v>
      </c>
      <c r="G57" s="26"/>
      <c r="H57" s="26"/>
      <c r="I57" s="26"/>
      <c r="J57" s="26"/>
      <c r="K57" s="26"/>
      <c r="L57" s="26"/>
      <c r="M57" s="26"/>
      <c r="N57" s="26"/>
      <c r="R57" s="106"/>
      <c r="S57" s="107"/>
      <c r="T57" s="122"/>
      <c r="U57" s="107"/>
      <c r="V57" s="107"/>
      <c r="W57" s="107"/>
      <c r="X57" s="107"/>
      <c r="Y57" s="107"/>
      <c r="Z57" s="107"/>
      <c r="AA57" s="107"/>
    </row>
    <row r="58" spans="1:27" x14ac:dyDescent="0.2">
      <c r="A58" s="62" t="s">
        <v>45</v>
      </c>
      <c r="B58" s="47"/>
      <c r="C58" s="47"/>
      <c r="D58" s="56">
        <v>0.5</v>
      </c>
      <c r="E58" s="55"/>
      <c r="F58" s="28" t="s">
        <v>98</v>
      </c>
      <c r="G58" s="26"/>
      <c r="H58" s="26"/>
      <c r="I58" s="26"/>
      <c r="J58" s="26"/>
      <c r="K58" s="26"/>
      <c r="L58" s="26"/>
      <c r="M58" s="26"/>
      <c r="N58" s="26"/>
      <c r="R58" s="106"/>
      <c r="S58" s="107"/>
      <c r="T58" s="122"/>
      <c r="U58" s="107"/>
      <c r="V58" s="107"/>
      <c r="W58" s="107"/>
      <c r="X58" s="107"/>
      <c r="Y58" s="107"/>
      <c r="Z58" s="107"/>
      <c r="AA58" s="107"/>
    </row>
    <row r="59" spans="1:27" x14ac:dyDescent="0.2">
      <c r="A59" s="47"/>
      <c r="B59" s="47"/>
      <c r="C59" s="47"/>
      <c r="D59" s="52"/>
      <c r="E59" s="55"/>
      <c r="F59" s="29" t="s">
        <v>101</v>
      </c>
      <c r="G59" s="26"/>
      <c r="H59" s="26"/>
      <c r="I59" s="26"/>
      <c r="J59" s="26"/>
      <c r="K59" s="26"/>
      <c r="L59" s="26"/>
      <c r="M59" s="26"/>
      <c r="N59" s="26"/>
      <c r="R59" s="106"/>
      <c r="S59" s="107"/>
      <c r="T59" s="122"/>
      <c r="U59" s="107"/>
      <c r="V59" s="107"/>
      <c r="W59" s="107"/>
      <c r="X59" s="107"/>
      <c r="Y59" s="107"/>
      <c r="Z59" s="107"/>
      <c r="AA59" s="107"/>
    </row>
    <row r="60" spans="1:27" ht="15.75" x14ac:dyDescent="0.25">
      <c r="A60" s="70" t="s">
        <v>10</v>
      </c>
      <c r="B60" s="57"/>
      <c r="C60" s="57"/>
      <c r="D60" s="58"/>
      <c r="E60" s="59"/>
      <c r="F60" s="28" t="s">
        <v>102</v>
      </c>
      <c r="G60" s="26"/>
      <c r="H60" s="26"/>
      <c r="I60" s="26"/>
      <c r="J60" s="26"/>
      <c r="K60" s="26"/>
      <c r="L60" s="26"/>
      <c r="M60" s="26"/>
      <c r="N60" s="26"/>
      <c r="R60" s="106"/>
      <c r="S60" s="107"/>
      <c r="T60" s="122"/>
      <c r="U60" s="107"/>
      <c r="V60" s="107"/>
      <c r="W60" s="107"/>
      <c r="X60" s="107"/>
      <c r="Y60" s="107"/>
      <c r="Z60" s="107"/>
      <c r="AA60" s="107"/>
    </row>
    <row r="61" spans="1:27" x14ac:dyDescent="0.2">
      <c r="A61" s="62" t="s">
        <v>12</v>
      </c>
      <c r="B61" s="52"/>
      <c r="C61" s="52"/>
      <c r="D61" s="60"/>
      <c r="E61" s="61"/>
      <c r="F61" s="28" t="s">
        <v>104</v>
      </c>
      <c r="G61" s="26"/>
      <c r="H61" s="26"/>
      <c r="I61" s="26"/>
      <c r="J61" s="26"/>
      <c r="K61" s="26"/>
      <c r="L61" s="26"/>
      <c r="M61" s="26"/>
      <c r="N61" s="26"/>
      <c r="R61" s="111" t="s">
        <v>78</v>
      </c>
      <c r="S61" s="107"/>
      <c r="T61" s="122"/>
      <c r="U61" s="107"/>
      <c r="V61" s="107"/>
      <c r="W61" s="107"/>
      <c r="X61" s="107"/>
      <c r="Y61" s="107"/>
      <c r="Z61" s="107"/>
      <c r="AA61" s="107"/>
    </row>
    <row r="62" spans="1:27" x14ac:dyDescent="0.2">
      <c r="A62" s="47" t="s">
        <v>37</v>
      </c>
      <c r="B62" s="47"/>
      <c r="C62" s="62"/>
      <c r="D62" s="63">
        <v>6.7299999999999999E-2</v>
      </c>
      <c r="E62" s="48"/>
      <c r="F62" s="28" t="s">
        <v>105</v>
      </c>
      <c r="G62" s="26"/>
      <c r="H62" s="26"/>
      <c r="I62" s="26"/>
      <c r="J62" s="26"/>
      <c r="K62" s="26"/>
      <c r="L62" s="26"/>
      <c r="M62" s="26"/>
      <c r="N62" s="26"/>
      <c r="R62" s="125" t="s">
        <v>52</v>
      </c>
      <c r="S62" s="107"/>
      <c r="T62" s="122"/>
      <c r="U62" s="107"/>
      <c r="V62" s="107"/>
      <c r="W62" s="107"/>
      <c r="X62" s="107"/>
      <c r="Y62" s="107"/>
      <c r="Z62" s="107"/>
      <c r="AA62" s="107"/>
    </row>
    <row r="63" spans="1:27" x14ac:dyDescent="0.2">
      <c r="A63" s="47" t="s">
        <v>38</v>
      </c>
      <c r="B63" s="47"/>
      <c r="C63" s="62"/>
      <c r="D63" s="63">
        <v>3.5200000000000002E-2</v>
      </c>
      <c r="E63" s="48"/>
      <c r="F63" s="28" t="s">
        <v>106</v>
      </c>
      <c r="G63" s="26"/>
      <c r="H63" s="26"/>
      <c r="I63" s="26"/>
      <c r="J63" s="26"/>
      <c r="K63" s="26"/>
      <c r="L63" s="26"/>
      <c r="M63" s="26"/>
      <c r="N63" s="26"/>
      <c r="R63" s="111" t="s">
        <v>87</v>
      </c>
      <c r="S63" s="107"/>
      <c r="T63" s="107"/>
      <c r="U63" s="107"/>
      <c r="V63" s="107"/>
      <c r="W63" s="107"/>
      <c r="X63" s="107"/>
      <c r="Y63" s="107"/>
      <c r="Z63" s="107"/>
      <c r="AA63" s="107"/>
    </row>
    <row r="64" spans="1:27" ht="15.75" thickBot="1" x14ac:dyDescent="0.25">
      <c r="A64" s="62" t="s">
        <v>39</v>
      </c>
      <c r="B64" s="47"/>
      <c r="C64" s="47"/>
      <c r="D64" s="44">
        <f>SUM(D62:D63)</f>
        <v>0.10250000000000001</v>
      </c>
      <c r="E64" s="48"/>
      <c r="F64" s="28" t="s">
        <v>108</v>
      </c>
      <c r="G64" s="26"/>
      <c r="H64" s="26"/>
      <c r="I64" s="26"/>
      <c r="J64" s="26"/>
      <c r="K64" s="26"/>
      <c r="L64" s="26"/>
      <c r="M64" s="26"/>
      <c r="N64" s="26"/>
      <c r="R64" s="106"/>
      <c r="S64" s="107"/>
      <c r="T64" s="107"/>
      <c r="U64" s="107"/>
      <c r="V64" s="107"/>
      <c r="W64" s="107"/>
      <c r="X64" s="107"/>
      <c r="Y64" s="107"/>
      <c r="Z64" s="107"/>
      <c r="AA64" s="107"/>
    </row>
    <row r="65" spans="1:27" ht="15.75" thickTop="1" x14ac:dyDescent="0.2">
      <c r="A65" s="47"/>
      <c r="B65" s="47"/>
      <c r="C65" s="47"/>
      <c r="D65" s="45"/>
      <c r="E65" s="48"/>
      <c r="F65" s="12" t="s">
        <v>107</v>
      </c>
      <c r="G65" s="26"/>
      <c r="H65" s="26"/>
      <c r="I65" s="26"/>
      <c r="J65" s="26"/>
      <c r="K65" s="26"/>
      <c r="L65" s="26"/>
      <c r="M65" s="26"/>
      <c r="N65" s="26"/>
      <c r="R65" s="123" t="s">
        <v>89</v>
      </c>
      <c r="S65" s="107"/>
      <c r="T65" s="107"/>
      <c r="U65" s="107"/>
      <c r="V65" s="107"/>
      <c r="W65" s="107"/>
      <c r="X65" s="107"/>
      <c r="Y65" s="107"/>
      <c r="Z65" s="107"/>
      <c r="AA65" s="107"/>
    </row>
    <row r="66" spans="1:27" x14ac:dyDescent="0.2">
      <c r="A66" s="62" t="s">
        <v>132</v>
      </c>
      <c r="B66" s="47"/>
      <c r="C66" s="49"/>
      <c r="D66" s="132">
        <v>1.4999999999999999E-2</v>
      </c>
      <c r="E66" s="48"/>
      <c r="G66" s="26"/>
      <c r="H66" s="26"/>
      <c r="I66" s="26"/>
      <c r="J66" s="23"/>
      <c r="K66" s="26"/>
      <c r="L66" s="26"/>
      <c r="M66" s="26"/>
      <c r="N66" s="26"/>
      <c r="R66" s="111" t="s">
        <v>90</v>
      </c>
      <c r="S66" s="107"/>
      <c r="T66" s="107"/>
      <c r="U66" s="107"/>
      <c r="V66" s="107"/>
      <c r="W66" s="107"/>
      <c r="X66" s="107"/>
      <c r="Y66" s="107"/>
      <c r="Z66" s="107"/>
      <c r="AA66" s="107"/>
    </row>
    <row r="67" spans="1:27" x14ac:dyDescent="0.2">
      <c r="A67" s="57"/>
      <c r="B67" s="71"/>
      <c r="C67" s="72"/>
      <c r="E67" s="48"/>
      <c r="F67" s="28" t="s">
        <v>103</v>
      </c>
      <c r="G67" s="26"/>
      <c r="H67" s="26"/>
      <c r="I67" s="26"/>
      <c r="J67" s="64"/>
      <c r="K67" s="26"/>
      <c r="L67" s="26"/>
      <c r="M67" s="26"/>
      <c r="N67" s="26"/>
      <c r="R67" s="123" t="s">
        <v>37</v>
      </c>
      <c r="S67" s="107"/>
      <c r="T67" s="107"/>
      <c r="U67" s="107"/>
      <c r="V67" s="107"/>
      <c r="W67" s="107"/>
      <c r="X67" s="107"/>
      <c r="Y67" s="107"/>
      <c r="Z67" s="107"/>
      <c r="AA67" s="107"/>
    </row>
    <row r="68" spans="1:27" ht="15.75" thickBot="1" x14ac:dyDescent="0.25">
      <c r="A68" s="92"/>
      <c r="B68" s="92"/>
      <c r="C68" s="92"/>
      <c r="D68" s="92"/>
      <c r="E68" s="38"/>
      <c r="F68" s="65"/>
      <c r="G68" s="32"/>
      <c r="H68" s="32"/>
      <c r="I68" s="32"/>
      <c r="J68" s="66"/>
      <c r="K68" s="32"/>
      <c r="L68" s="32"/>
      <c r="M68" s="32"/>
      <c r="N68" s="32"/>
      <c r="R68" s="123" t="s">
        <v>38</v>
      </c>
      <c r="S68" s="107"/>
      <c r="T68" s="107"/>
      <c r="U68" s="107"/>
      <c r="V68" s="107"/>
      <c r="W68" s="107"/>
      <c r="X68" s="107"/>
      <c r="Y68" s="107"/>
      <c r="Z68" s="107"/>
      <c r="AA68" s="107"/>
    </row>
    <row r="69" spans="1:27" ht="15" customHeight="1" thickTop="1" x14ac:dyDescent="0.2">
      <c r="A69" s="9"/>
      <c r="B69" s="9"/>
      <c r="C69" s="9"/>
      <c r="D69" s="9"/>
      <c r="E69" s="4"/>
      <c r="F69" s="7"/>
      <c r="G69" s="7"/>
      <c r="H69" s="7"/>
      <c r="I69" s="7"/>
      <c r="J69" s="7"/>
      <c r="K69" s="7"/>
      <c r="L69" s="7"/>
      <c r="M69" s="7"/>
      <c r="N69" s="7"/>
      <c r="R69" s="106"/>
      <c r="S69" s="107"/>
      <c r="T69" s="107"/>
      <c r="U69" s="107"/>
      <c r="V69" s="107"/>
      <c r="W69" s="107"/>
      <c r="X69" s="107"/>
      <c r="Y69" s="107"/>
      <c r="Z69" s="107"/>
      <c r="AA69" s="107"/>
    </row>
    <row r="70" spans="1:27" x14ac:dyDescent="0.2">
      <c r="E70" s="8"/>
      <c r="G70" s="7"/>
      <c r="H70" s="7"/>
      <c r="I70" s="7"/>
      <c r="J70" s="7"/>
      <c r="K70" s="7"/>
      <c r="L70" s="7"/>
      <c r="M70" s="7"/>
      <c r="N70" s="1"/>
      <c r="R70" s="106"/>
      <c r="S70" s="107"/>
      <c r="T70" s="107"/>
      <c r="U70" s="107"/>
      <c r="V70" s="107"/>
      <c r="W70" s="107"/>
      <c r="X70" s="107"/>
      <c r="Y70" s="107"/>
      <c r="Z70" s="107"/>
      <c r="AA70" s="107"/>
    </row>
    <row r="71" spans="1:27" x14ac:dyDescent="0.2">
      <c r="E71" s="41"/>
      <c r="F71" s="7"/>
      <c r="G71" s="9"/>
      <c r="H71" s="9"/>
      <c r="I71" s="9"/>
      <c r="R71" s="106"/>
      <c r="S71" s="107"/>
      <c r="T71" s="107"/>
      <c r="U71" s="107"/>
      <c r="V71" s="107"/>
      <c r="W71" s="107"/>
      <c r="X71" s="107"/>
      <c r="Y71" s="107"/>
      <c r="Z71" s="107"/>
      <c r="AA71" s="107"/>
    </row>
    <row r="72" spans="1:27" x14ac:dyDescent="0.2">
      <c r="E72" s="9"/>
      <c r="R72" s="106"/>
      <c r="S72" s="107"/>
      <c r="T72" s="107"/>
      <c r="U72" s="107"/>
      <c r="V72" s="107"/>
      <c r="W72" s="107"/>
      <c r="X72" s="107"/>
      <c r="Y72" s="107"/>
      <c r="Z72" s="107"/>
      <c r="AA72" s="107"/>
    </row>
    <row r="73" spans="1:27" x14ac:dyDescent="0.2">
      <c r="R73" s="106"/>
      <c r="S73" s="107"/>
      <c r="T73" s="107"/>
      <c r="U73" s="107"/>
      <c r="V73" s="107"/>
      <c r="W73" s="107"/>
      <c r="X73" s="107"/>
      <c r="Y73" s="107"/>
      <c r="Z73" s="107"/>
      <c r="AA73" s="107"/>
    </row>
    <row r="74" spans="1:27" x14ac:dyDescent="0.2">
      <c r="R74" s="106"/>
      <c r="S74" s="107"/>
      <c r="T74" s="107"/>
      <c r="U74" s="107"/>
      <c r="V74" s="107"/>
      <c r="W74" s="107"/>
      <c r="X74" s="107"/>
      <c r="Y74" s="107"/>
      <c r="Z74" s="107"/>
      <c r="AA74" s="107"/>
    </row>
    <row r="75" spans="1:27" x14ac:dyDescent="0.2">
      <c r="R75" s="106"/>
      <c r="S75" s="107"/>
      <c r="T75" s="107"/>
      <c r="U75" s="107"/>
      <c r="V75" s="107"/>
      <c r="W75" s="107"/>
      <c r="X75" s="107"/>
      <c r="Y75" s="107"/>
      <c r="Z75" s="107"/>
      <c r="AA75" s="107"/>
    </row>
    <row r="76" spans="1:27" x14ac:dyDescent="0.2">
      <c r="R76" s="106"/>
      <c r="S76" s="107"/>
      <c r="T76" s="107"/>
      <c r="U76" s="107"/>
      <c r="V76" s="107"/>
      <c r="W76" s="107"/>
      <c r="X76" s="107"/>
      <c r="Y76" s="107"/>
      <c r="Z76" s="107"/>
      <c r="AA76" s="107"/>
    </row>
    <row r="77" spans="1:27" x14ac:dyDescent="0.2">
      <c r="R77" s="106"/>
      <c r="S77" s="107"/>
      <c r="T77" s="107"/>
      <c r="U77" s="107"/>
      <c r="V77" s="107"/>
      <c r="W77" s="107"/>
      <c r="X77" s="107"/>
      <c r="Y77" s="107"/>
      <c r="Z77" s="107"/>
      <c r="AA77" s="107"/>
    </row>
    <row r="78" spans="1:27" x14ac:dyDescent="0.2">
      <c r="R78" s="106"/>
      <c r="S78" s="107"/>
      <c r="T78" s="107"/>
      <c r="U78" s="107"/>
      <c r="V78" s="107"/>
      <c r="W78" s="107"/>
      <c r="X78" s="107"/>
      <c r="Y78" s="107"/>
      <c r="Z78" s="107"/>
      <c r="AA78" s="107"/>
    </row>
    <row r="79" spans="1:27" x14ac:dyDescent="0.2">
      <c r="R79" s="106"/>
      <c r="S79" s="107"/>
      <c r="T79" s="107"/>
      <c r="U79" s="107"/>
      <c r="V79" s="107"/>
      <c r="W79" s="107"/>
      <c r="X79" s="107"/>
      <c r="Y79" s="107"/>
      <c r="Z79" s="107"/>
      <c r="AA79" s="107"/>
    </row>
    <row r="80" spans="1:27" x14ac:dyDescent="0.2">
      <c r="R80" s="106"/>
      <c r="S80" s="107"/>
      <c r="T80" s="107"/>
      <c r="U80" s="107"/>
      <c r="V80" s="107"/>
      <c r="W80" s="107"/>
      <c r="X80" s="107"/>
      <c r="Y80" s="107"/>
      <c r="Z80" s="107"/>
      <c r="AA80" s="107"/>
    </row>
    <row r="81" spans="18:27" x14ac:dyDescent="0.2">
      <c r="R81" s="106"/>
      <c r="S81" s="107"/>
      <c r="T81" s="107"/>
      <c r="U81" s="107"/>
      <c r="V81" s="107"/>
      <c r="W81" s="107"/>
      <c r="X81" s="107"/>
      <c r="Y81" s="107"/>
      <c r="Z81" s="107"/>
      <c r="AA81" s="107"/>
    </row>
    <row r="82" spans="18:27" x14ac:dyDescent="0.2">
      <c r="R82" s="106"/>
      <c r="S82" s="107"/>
      <c r="T82" s="107"/>
      <c r="U82" s="107"/>
      <c r="V82" s="107"/>
      <c r="W82" s="107"/>
      <c r="X82" s="107"/>
      <c r="Y82" s="107"/>
      <c r="Z82" s="107"/>
      <c r="AA82" s="107"/>
    </row>
    <row r="83" spans="18:27" x14ac:dyDescent="0.2">
      <c r="R83" s="106"/>
      <c r="S83" s="107"/>
      <c r="T83" s="107"/>
      <c r="U83" s="107"/>
      <c r="V83" s="107"/>
      <c r="W83" s="107"/>
      <c r="X83" s="107"/>
      <c r="Y83" s="107"/>
      <c r="Z83" s="107"/>
      <c r="AA83" s="107"/>
    </row>
  </sheetData>
  <mergeCells count="8">
    <mergeCell ref="F53:N53"/>
    <mergeCell ref="L1:N1"/>
    <mergeCell ref="R1:T1"/>
    <mergeCell ref="A3:A4"/>
    <mergeCell ref="B3:N3"/>
    <mergeCell ref="S26:V27"/>
    <mergeCell ref="B34:N34"/>
    <mergeCell ref="P1:Q4"/>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3"/>
  <sheetViews>
    <sheetView showOutlineSymbols="0" topLeftCell="A33" zoomScale="87" zoomScaleNormal="87" workbookViewId="0">
      <selection activeCell="D66" sqref="D66"/>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4.5546875" style="161" customWidth="1"/>
    <col min="16" max="16" width="11.109375" style="152" bestFit="1" customWidth="1"/>
    <col min="17" max="17" width="27.88671875" style="12" bestFit="1" customWidth="1"/>
    <col min="18" max="18" width="10.6640625" style="12" bestFit="1" customWidth="1"/>
    <col min="19" max="19" width="8.77734375" style="39"/>
    <col min="20" max="20" width="9" style="39" bestFit="1" customWidth="1"/>
    <col min="21" max="16384" width="8.77734375" style="39"/>
  </cols>
  <sheetData>
    <row r="1" spans="1:254" ht="58.5" customHeight="1" thickBot="1" x14ac:dyDescent="0.3">
      <c r="A1" s="81" t="s">
        <v>51</v>
      </c>
      <c r="B1" s="128"/>
      <c r="C1" s="128"/>
      <c r="D1" s="128"/>
      <c r="E1" s="129" t="s">
        <v>0</v>
      </c>
      <c r="F1" s="128"/>
      <c r="G1" s="128"/>
      <c r="H1" s="128"/>
      <c r="I1" s="128"/>
      <c r="J1" s="128"/>
      <c r="K1" s="128"/>
      <c r="L1" s="178">
        <v>42369</v>
      </c>
      <c r="M1" s="178"/>
      <c r="N1" s="178"/>
      <c r="O1" s="160"/>
      <c r="P1" s="182" t="s">
        <v>164</v>
      </c>
      <c r="Q1" s="182"/>
      <c r="R1" s="179" t="s">
        <v>128</v>
      </c>
      <c r="S1" s="180"/>
      <c r="T1" s="181"/>
      <c r="U1" s="107"/>
      <c r="V1" s="107"/>
      <c r="W1" s="107"/>
      <c r="X1" s="107"/>
      <c r="Y1" s="107"/>
      <c r="Z1" s="107"/>
      <c r="AA1" s="107"/>
    </row>
    <row r="2" spans="1:254" ht="10.5" customHeight="1" thickTop="1" x14ac:dyDescent="0.2">
      <c r="A2" s="75"/>
      <c r="B2" s="74"/>
      <c r="C2" s="74"/>
      <c r="D2" s="74"/>
      <c r="E2" s="76"/>
      <c r="F2" s="76"/>
      <c r="G2" s="76"/>
      <c r="H2" s="76"/>
      <c r="I2" s="74"/>
      <c r="J2" s="76"/>
      <c r="K2" s="76"/>
      <c r="L2" s="76"/>
      <c r="M2" s="76"/>
      <c r="N2" s="77"/>
      <c r="P2" s="182"/>
      <c r="Q2" s="182"/>
      <c r="R2" s="106"/>
      <c r="S2" s="107"/>
      <c r="T2" s="107"/>
      <c r="U2" s="107"/>
      <c r="V2" s="107"/>
      <c r="W2" s="107"/>
      <c r="X2" s="107"/>
      <c r="Y2" s="107"/>
      <c r="Z2" s="107"/>
      <c r="AA2" s="107"/>
    </row>
    <row r="3" spans="1:254" s="79" customFormat="1" ht="15.75" x14ac:dyDescent="0.2">
      <c r="A3" s="175" t="s">
        <v>3</v>
      </c>
      <c r="B3" s="176" t="s">
        <v>1</v>
      </c>
      <c r="C3" s="176"/>
      <c r="D3" s="176"/>
      <c r="E3" s="176"/>
      <c r="F3" s="176"/>
      <c r="G3" s="176"/>
      <c r="H3" s="176"/>
      <c r="I3" s="176"/>
      <c r="J3" s="176"/>
      <c r="K3" s="176"/>
      <c r="L3" s="176"/>
      <c r="M3" s="176"/>
      <c r="N3" s="176"/>
      <c r="O3" s="162"/>
      <c r="P3" s="182"/>
      <c r="Q3" s="182"/>
      <c r="R3" s="111" t="s">
        <v>110</v>
      </c>
      <c r="S3" s="107"/>
      <c r="T3" s="109"/>
      <c r="U3" s="109"/>
      <c r="V3" s="109"/>
      <c r="W3" s="109"/>
      <c r="X3" s="109"/>
      <c r="Y3" s="109"/>
      <c r="Z3" s="109"/>
      <c r="AA3" s="109"/>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row>
    <row r="4" spans="1:254" ht="16.149999999999999" customHeight="1" x14ac:dyDescent="0.2">
      <c r="A4" s="175"/>
      <c r="B4" s="16" t="s">
        <v>2</v>
      </c>
      <c r="C4" s="17"/>
      <c r="D4" s="16">
        <v>2015</v>
      </c>
      <c r="E4" s="18"/>
      <c r="F4" s="16">
        <v>2016</v>
      </c>
      <c r="G4" s="18"/>
      <c r="H4" s="16">
        <v>2017</v>
      </c>
      <c r="I4" s="19"/>
      <c r="J4" s="16">
        <v>2018</v>
      </c>
      <c r="K4" s="19"/>
      <c r="L4" s="16">
        <v>2019</v>
      </c>
      <c r="M4" s="19"/>
      <c r="N4" s="16">
        <v>2020</v>
      </c>
      <c r="O4" s="163"/>
      <c r="P4" s="182"/>
      <c r="Q4" s="182"/>
      <c r="R4" s="112" t="s">
        <v>82</v>
      </c>
      <c r="S4" s="113"/>
      <c r="T4" s="110"/>
      <c r="U4" s="110"/>
      <c r="V4" s="110"/>
      <c r="W4" s="110"/>
      <c r="X4" s="110"/>
      <c r="Y4" s="110"/>
      <c r="Z4" s="110"/>
      <c r="AA4" s="110"/>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93" t="s">
        <v>54</v>
      </c>
      <c r="B5" s="40"/>
      <c r="C5" s="40"/>
      <c r="D5" s="40"/>
      <c r="E5" s="40"/>
      <c r="F5" s="40"/>
      <c r="G5" s="40"/>
      <c r="H5" s="40"/>
      <c r="I5" s="40"/>
      <c r="J5" s="40"/>
      <c r="K5" s="40"/>
      <c r="L5" s="40"/>
      <c r="M5" s="40"/>
      <c r="N5" s="40"/>
      <c r="P5" s="152">
        <v>57486105</v>
      </c>
      <c r="Q5" s="149" t="s">
        <v>146</v>
      </c>
      <c r="R5" s="106" t="s">
        <v>113</v>
      </c>
      <c r="S5" s="113"/>
      <c r="T5" s="107"/>
      <c r="U5" s="107"/>
      <c r="V5" s="107"/>
      <c r="W5" s="107"/>
      <c r="X5" s="107"/>
      <c r="Y5" s="107"/>
      <c r="Z5" s="107"/>
      <c r="AA5" s="107"/>
    </row>
    <row r="6" spans="1:254" ht="16.149999999999999" customHeight="1" x14ac:dyDescent="0.2">
      <c r="A6" s="26" t="s">
        <v>25</v>
      </c>
      <c r="B6" s="25">
        <f>SUM(D6+F6+H6+J6+L6+N6)</f>
        <v>30582750</v>
      </c>
      <c r="C6" s="24"/>
      <c r="D6" s="23">
        <v>30582750</v>
      </c>
      <c r="E6" s="23"/>
      <c r="F6" s="25">
        <v>0</v>
      </c>
      <c r="G6" s="26"/>
      <c r="H6" s="25">
        <v>0</v>
      </c>
      <c r="I6" s="26"/>
      <c r="J6" s="25">
        <v>0</v>
      </c>
      <c r="K6" s="26"/>
      <c r="L6" s="25">
        <v>0</v>
      </c>
      <c r="M6" s="23"/>
      <c r="N6" s="25">
        <v>0</v>
      </c>
      <c r="O6" s="164"/>
      <c r="P6" s="147">
        <v>-150000</v>
      </c>
      <c r="Q6" s="150" t="s">
        <v>147</v>
      </c>
      <c r="R6" s="114">
        <v>57474605</v>
      </c>
      <c r="S6" s="113"/>
      <c r="T6" s="113"/>
      <c r="U6" s="113"/>
      <c r="V6" s="113"/>
      <c r="W6" s="113"/>
      <c r="X6" s="113"/>
      <c r="Y6" s="113"/>
      <c r="Z6" s="113"/>
      <c r="AA6" s="113"/>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ht="16.149999999999999" customHeight="1" x14ac:dyDescent="0.2">
      <c r="A7" s="26" t="s">
        <v>27</v>
      </c>
      <c r="B7" s="25">
        <f>SUM(D7+F7+H7+J7+L7+N7)</f>
        <v>0</v>
      </c>
      <c r="C7" s="26"/>
      <c r="D7" s="23">
        <v>0</v>
      </c>
      <c r="E7" s="23"/>
      <c r="F7" s="25">
        <v>0</v>
      </c>
      <c r="G7" s="26"/>
      <c r="H7" s="25">
        <v>0</v>
      </c>
      <c r="I7" s="26"/>
      <c r="J7" s="25">
        <v>0</v>
      </c>
      <c r="K7" s="26"/>
      <c r="L7" s="25">
        <v>0</v>
      </c>
      <c r="M7" s="23"/>
      <c r="N7" s="25">
        <v>0</v>
      </c>
      <c r="O7" s="164"/>
      <c r="P7" s="147">
        <f>P5+P6</f>
        <v>57336105</v>
      </c>
      <c r="Q7" s="150"/>
      <c r="R7" s="115">
        <v>21005355</v>
      </c>
      <c r="S7" s="113" t="s">
        <v>140</v>
      </c>
      <c r="T7" s="113"/>
      <c r="U7" s="113"/>
      <c r="V7" s="113"/>
      <c r="W7" s="113"/>
      <c r="X7" s="113"/>
      <c r="Y7" s="113"/>
      <c r="Z7" s="113"/>
      <c r="AA7" s="113"/>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ht="16.149999999999999" customHeight="1" x14ac:dyDescent="0.2">
      <c r="A8" s="26" t="s">
        <v>23</v>
      </c>
      <c r="B8" s="25">
        <v>0</v>
      </c>
      <c r="C8" s="26"/>
      <c r="D8" s="23">
        <v>0</v>
      </c>
      <c r="E8" s="40"/>
      <c r="F8" s="23">
        <v>0</v>
      </c>
      <c r="G8" s="26"/>
      <c r="H8" s="23">
        <v>0</v>
      </c>
      <c r="I8" s="26"/>
      <c r="J8" s="23">
        <v>0</v>
      </c>
      <c r="K8" s="26"/>
      <c r="L8" s="23">
        <v>0</v>
      </c>
      <c r="M8" s="26"/>
      <c r="N8" s="23">
        <v>0</v>
      </c>
      <c r="O8" s="164"/>
      <c r="P8" s="147">
        <v>-12000000</v>
      </c>
      <c r="Q8" s="150" t="s">
        <v>148</v>
      </c>
      <c r="R8" s="115">
        <v>3630000</v>
      </c>
      <c r="S8" s="113" t="s">
        <v>127</v>
      </c>
      <c r="T8" s="113"/>
      <c r="U8" s="113"/>
      <c r="V8" s="113"/>
      <c r="W8" s="113"/>
      <c r="X8" s="113"/>
      <c r="Y8" s="113"/>
      <c r="Z8" s="113"/>
      <c r="AA8" s="113"/>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ht="16.149999999999999" customHeight="1" x14ac:dyDescent="0.2">
      <c r="A9" s="26" t="s">
        <v>76</v>
      </c>
      <c r="B9" s="25">
        <f>SUM(D9+F9+H9+J9+L9+N9)</f>
        <v>2000000</v>
      </c>
      <c r="C9" s="26"/>
      <c r="D9" s="23">
        <v>1000000</v>
      </c>
      <c r="E9" s="40"/>
      <c r="F9" s="23">
        <v>1000000</v>
      </c>
      <c r="G9" s="26"/>
      <c r="H9" s="23">
        <v>0</v>
      </c>
      <c r="I9" s="26"/>
      <c r="J9" s="23">
        <v>0</v>
      </c>
      <c r="K9" s="26"/>
      <c r="L9" s="23">
        <v>0</v>
      </c>
      <c r="M9" s="26"/>
      <c r="N9" s="23">
        <v>0</v>
      </c>
      <c r="O9" s="164"/>
      <c r="P9" s="147">
        <v>-700000</v>
      </c>
      <c r="Q9" s="150" t="s">
        <v>149</v>
      </c>
      <c r="S9" s="39" t="s">
        <v>138</v>
      </c>
      <c r="T9" s="113"/>
      <c r="U9" s="113"/>
      <c r="V9" s="113"/>
      <c r="W9" s="113"/>
      <c r="X9" s="113"/>
      <c r="Y9" s="113"/>
      <c r="Z9" s="113"/>
      <c r="AA9" s="113"/>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164"/>
      <c r="P10" s="147">
        <v>-1000000</v>
      </c>
      <c r="Q10" s="150" t="s">
        <v>150</v>
      </c>
      <c r="S10" s="113" t="s">
        <v>139</v>
      </c>
      <c r="T10" s="113"/>
      <c r="U10" s="113"/>
      <c r="V10" s="113"/>
      <c r="W10" s="113"/>
      <c r="X10" s="113"/>
      <c r="Y10" s="113"/>
      <c r="Z10" s="113"/>
      <c r="AA10" s="113"/>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row>
    <row r="11" spans="1:254" ht="16.149999999999999" customHeight="1" thickBot="1" x14ac:dyDescent="0.3">
      <c r="A11" s="33" t="s">
        <v>44</v>
      </c>
      <c r="B11" s="5">
        <f>SUM(B6:B10)</f>
        <v>33182750</v>
      </c>
      <c r="C11" s="26"/>
      <c r="D11" s="5">
        <f>SUM(D6:D10)</f>
        <v>31782750</v>
      </c>
      <c r="E11" s="30"/>
      <c r="F11" s="5">
        <f>SUM(F6:F10)</f>
        <v>1200000</v>
      </c>
      <c r="G11" s="30"/>
      <c r="H11" s="5">
        <f>SUM(H6:H10)</f>
        <v>200000</v>
      </c>
      <c r="I11" s="30"/>
      <c r="J11" s="5">
        <f>SUM(J6:J10)</f>
        <v>0</v>
      </c>
      <c r="K11" s="30"/>
      <c r="L11" s="5">
        <f>SUM(L6:L10)</f>
        <v>0</v>
      </c>
      <c r="M11" s="26"/>
      <c r="N11" s="5">
        <f>SUM(N6:N10)</f>
        <v>0</v>
      </c>
      <c r="O11" s="164"/>
      <c r="P11" s="147">
        <f>SUM(P7:P10)</f>
        <v>43636105</v>
      </c>
      <c r="Q11" s="150"/>
      <c r="R11" s="116">
        <f>R6-R7-R8</f>
        <v>32839250</v>
      </c>
      <c r="S11" s="117" t="s">
        <v>137</v>
      </c>
      <c r="T11" s="113"/>
      <c r="U11" s="113"/>
      <c r="V11" s="113"/>
      <c r="W11" s="113"/>
      <c r="X11" s="113"/>
      <c r="Y11" s="113"/>
      <c r="Z11" s="113"/>
      <c r="AA11" s="113"/>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row>
    <row r="12" spans="1:254" ht="15.75" thickTop="1" x14ac:dyDescent="0.2">
      <c r="A12" s="26"/>
      <c r="B12" s="10"/>
      <c r="C12" s="26"/>
      <c r="D12" s="10"/>
      <c r="E12" s="30"/>
      <c r="F12" s="10"/>
      <c r="G12" s="30"/>
      <c r="H12" s="10"/>
      <c r="I12" s="30"/>
      <c r="J12" s="10"/>
      <c r="K12" s="30"/>
      <c r="L12" s="10"/>
      <c r="M12" s="26"/>
      <c r="N12" s="10"/>
      <c r="O12" s="164"/>
      <c r="P12" s="147">
        <v>200000</v>
      </c>
      <c r="Q12" s="150" t="s">
        <v>151</v>
      </c>
      <c r="R12" s="106" t="s">
        <v>85</v>
      </c>
      <c r="S12" s="113"/>
      <c r="T12" s="113"/>
      <c r="U12" s="113"/>
      <c r="V12" s="113"/>
      <c r="W12" s="113"/>
      <c r="X12" s="113"/>
      <c r="Y12" s="113"/>
      <c r="Z12" s="113"/>
      <c r="AA12" s="113"/>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row>
    <row r="13" spans="1:254" x14ac:dyDescent="0.2">
      <c r="A13" s="69" t="s">
        <v>55</v>
      </c>
      <c r="C13" s="26"/>
      <c r="D13" s="15">
        <f>43740000-D19-D25</f>
        <v>31800000</v>
      </c>
      <c r="E13" s="30"/>
      <c r="F13" s="23"/>
      <c r="G13" s="30"/>
      <c r="H13" s="23"/>
      <c r="I13" s="30"/>
      <c r="J13" s="23"/>
      <c r="K13" s="30"/>
      <c r="L13" s="23"/>
      <c r="M13" s="26"/>
      <c r="N13" s="23"/>
      <c r="O13" s="165"/>
      <c r="P13" s="147">
        <v>-118000</v>
      </c>
      <c r="Q13" s="151" t="s">
        <v>152</v>
      </c>
      <c r="R13" s="118" t="s">
        <v>69</v>
      </c>
      <c r="S13" s="113"/>
      <c r="T13" s="113"/>
      <c r="U13" s="113"/>
      <c r="V13" s="113"/>
      <c r="W13" s="113"/>
      <c r="X13" s="113"/>
      <c r="Y13" s="113"/>
      <c r="Z13" s="113"/>
      <c r="AA13" s="113"/>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row>
    <row r="14" spans="1:254" ht="16.149999999999999" customHeight="1" x14ac:dyDescent="0.2">
      <c r="A14" s="26"/>
      <c r="B14" s="25"/>
      <c r="C14" s="26"/>
      <c r="D14" s="10"/>
      <c r="E14" s="30"/>
      <c r="F14" s="26"/>
      <c r="G14" s="23"/>
      <c r="H14" s="26"/>
      <c r="I14" s="26"/>
      <c r="J14" s="26"/>
      <c r="K14" s="26"/>
      <c r="L14" s="26"/>
      <c r="M14" s="26"/>
      <c r="N14" s="26"/>
      <c r="O14" s="164"/>
      <c r="P14" s="156">
        <f>SUM(P11:P13)</f>
        <v>43718105</v>
      </c>
      <c r="Q14" s="157" t="s">
        <v>158</v>
      </c>
      <c r="R14" s="119" t="s">
        <v>70</v>
      </c>
      <c r="S14" s="113"/>
      <c r="T14" s="113"/>
      <c r="U14" s="113"/>
      <c r="V14" s="113"/>
      <c r="W14" s="113"/>
      <c r="X14" s="113"/>
      <c r="Y14" s="113"/>
      <c r="Z14" s="113"/>
      <c r="AA14" s="113"/>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1:254" ht="16.149999999999999" customHeight="1" x14ac:dyDescent="0.25">
      <c r="A15" s="94" t="s">
        <v>56</v>
      </c>
      <c r="B15" s="26"/>
      <c r="C15" s="26"/>
      <c r="D15" s="40"/>
      <c r="E15" s="26"/>
      <c r="F15" s="26"/>
      <c r="G15" s="27"/>
      <c r="H15" s="26"/>
      <c r="I15" s="26"/>
      <c r="J15" s="26"/>
      <c r="K15" s="26"/>
      <c r="L15" s="26"/>
      <c r="M15" s="26"/>
      <c r="N15" s="26"/>
      <c r="O15" s="164"/>
      <c r="P15" s="147">
        <v>-1000000</v>
      </c>
      <c r="Q15" s="150" t="s">
        <v>154</v>
      </c>
      <c r="R15" s="111" t="s">
        <v>80</v>
      </c>
      <c r="S15" s="113"/>
      <c r="T15" s="113"/>
      <c r="U15" s="113"/>
      <c r="V15" s="113"/>
      <c r="W15" s="113"/>
      <c r="X15" s="113"/>
      <c r="Y15" s="113"/>
      <c r="Z15" s="113"/>
      <c r="AA15" s="113"/>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row>
    <row r="16" spans="1:254" ht="16.149999999999999" customHeight="1" x14ac:dyDescent="0.2">
      <c r="A16" s="26" t="s">
        <v>26</v>
      </c>
      <c r="B16" s="25">
        <f>SUM(D16+F16+H16+J16+L16+N16)</f>
        <v>3630000</v>
      </c>
      <c r="C16" s="24"/>
      <c r="D16" s="23">
        <v>3630000</v>
      </c>
      <c r="E16" s="23"/>
      <c r="F16" s="25">
        <v>0</v>
      </c>
      <c r="G16" s="26"/>
      <c r="H16" s="25">
        <v>0</v>
      </c>
      <c r="I16" s="26"/>
      <c r="J16" s="25">
        <v>0</v>
      </c>
      <c r="K16" s="26"/>
      <c r="L16" s="25">
        <v>0</v>
      </c>
      <c r="M16" s="23"/>
      <c r="N16" s="25">
        <v>0</v>
      </c>
      <c r="O16" s="164"/>
      <c r="P16" s="147">
        <v>-200000</v>
      </c>
      <c r="Q16" s="150" t="s">
        <v>153</v>
      </c>
      <c r="R16" s="119"/>
      <c r="S16" s="113"/>
      <c r="T16" s="113"/>
      <c r="U16" s="113"/>
      <c r="V16" s="113"/>
      <c r="W16" s="113"/>
      <c r="X16" s="113"/>
      <c r="Y16" s="113"/>
      <c r="Z16" s="113"/>
      <c r="AA16" s="113"/>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row>
    <row r="17" spans="1:254"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164"/>
      <c r="P17" s="147">
        <v>-3630000</v>
      </c>
      <c r="Q17" s="150" t="s">
        <v>155</v>
      </c>
      <c r="R17" s="111" t="s">
        <v>120</v>
      </c>
      <c r="S17" s="113"/>
      <c r="T17" s="113"/>
      <c r="U17" s="113"/>
      <c r="V17" s="113"/>
      <c r="W17" s="113"/>
      <c r="X17" s="113"/>
      <c r="Y17" s="113"/>
      <c r="Z17" s="113"/>
      <c r="AA17" s="113"/>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row>
    <row r="18" spans="1:254" ht="16.149999999999999" customHeight="1" thickBot="1" x14ac:dyDescent="0.25">
      <c r="A18" s="33" t="s">
        <v>50</v>
      </c>
      <c r="B18" s="5">
        <f>B16+B17</f>
        <v>3630000</v>
      </c>
      <c r="C18" s="26"/>
      <c r="D18" s="5">
        <f>D16+D17</f>
        <v>3630000</v>
      </c>
      <c r="E18" s="30"/>
      <c r="F18" s="6">
        <f>SUM(F15:F17)</f>
        <v>0</v>
      </c>
      <c r="G18" s="30"/>
      <c r="H18" s="6">
        <f>SUM(H15:H17)</f>
        <v>0</v>
      </c>
      <c r="I18" s="30"/>
      <c r="J18" s="6">
        <f>SUM(J15:J17)</f>
        <v>0</v>
      </c>
      <c r="K18" s="30"/>
      <c r="L18" s="6">
        <f>SUM(L15:L17)</f>
        <v>0</v>
      </c>
      <c r="M18" s="26"/>
      <c r="N18" s="6">
        <f>SUM(N15:N17)</f>
        <v>0</v>
      </c>
      <c r="O18" s="164"/>
      <c r="P18" s="147">
        <v>-8305355</v>
      </c>
      <c r="Q18" s="150" t="s">
        <v>156</v>
      </c>
      <c r="R18" s="119"/>
      <c r="S18" s="113"/>
      <c r="T18" s="113"/>
      <c r="U18" s="113"/>
      <c r="V18" s="113"/>
      <c r="W18" s="113"/>
      <c r="X18" s="113"/>
      <c r="Y18" s="113"/>
      <c r="Z18" s="113"/>
      <c r="AA18" s="113"/>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row>
    <row r="19" spans="1:254" ht="16.149999999999999" customHeight="1" thickTop="1" x14ac:dyDescent="0.2">
      <c r="A19" s="33" t="s">
        <v>57</v>
      </c>
      <c r="B19" s="10"/>
      <c r="C19" s="26"/>
      <c r="D19" s="15">
        <v>3630000</v>
      </c>
      <c r="E19" s="30"/>
      <c r="F19" s="23"/>
      <c r="G19" s="30"/>
      <c r="H19" s="23"/>
      <c r="I19" s="30"/>
      <c r="J19" s="23"/>
      <c r="K19" s="30"/>
      <c r="L19" s="23"/>
      <c r="M19" s="26"/>
      <c r="N19" s="23"/>
      <c r="O19" s="164"/>
      <c r="P19" s="156">
        <f>SUM(P14:P18)</f>
        <v>30582750</v>
      </c>
      <c r="Q19" s="150" t="s">
        <v>157</v>
      </c>
      <c r="R19" s="119"/>
      <c r="S19" s="113"/>
      <c r="T19" s="113"/>
      <c r="U19" s="113"/>
      <c r="V19" s="113"/>
      <c r="W19" s="113"/>
      <c r="X19" s="113"/>
      <c r="Y19" s="113"/>
      <c r="Z19" s="113"/>
      <c r="AA19" s="113"/>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row>
    <row r="20" spans="1:254" ht="16.149999999999999" customHeight="1" x14ac:dyDescent="0.2">
      <c r="A20" s="33"/>
      <c r="B20" s="10"/>
      <c r="C20" s="26"/>
      <c r="D20" s="15"/>
      <c r="E20" s="30"/>
      <c r="F20" s="23"/>
      <c r="G20" s="30"/>
      <c r="H20" s="23"/>
      <c r="I20" s="30"/>
      <c r="J20" s="23"/>
      <c r="K20" s="30"/>
      <c r="L20" s="23"/>
      <c r="M20" s="26"/>
      <c r="N20" s="23"/>
      <c r="O20" s="164"/>
      <c r="P20" s="147"/>
      <c r="Q20" s="155"/>
      <c r="R20" s="119"/>
      <c r="S20" s="113"/>
      <c r="T20" s="113"/>
      <c r="U20" s="113"/>
      <c r="V20" s="113"/>
      <c r="W20" s="113"/>
      <c r="X20" s="113"/>
      <c r="Y20" s="113"/>
      <c r="Z20" s="113"/>
      <c r="AA20" s="113"/>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row>
    <row r="21" spans="1:254" ht="16.149999999999999" customHeight="1" x14ac:dyDescent="0.25">
      <c r="A21" s="94" t="s">
        <v>58</v>
      </c>
      <c r="B21" s="26"/>
      <c r="C21" s="26"/>
      <c r="D21" s="40"/>
      <c r="E21" s="26"/>
      <c r="F21" s="26"/>
      <c r="G21" s="27"/>
      <c r="H21" s="26"/>
      <c r="I21" s="26"/>
      <c r="J21" s="26"/>
      <c r="K21" s="26"/>
      <c r="L21" s="26"/>
      <c r="M21" s="26"/>
      <c r="N21" s="26"/>
      <c r="O21" s="164"/>
      <c r="P21" s="147"/>
      <c r="Q21" s="155"/>
      <c r="R21" s="119"/>
      <c r="S21" s="113"/>
      <c r="T21" s="113"/>
      <c r="U21" s="113"/>
      <c r="V21" s="113"/>
      <c r="W21" s="113"/>
      <c r="X21" s="113"/>
      <c r="Y21" s="113"/>
      <c r="Z21" s="113"/>
      <c r="AA21" s="113"/>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row>
    <row r="22" spans="1:254" ht="16.149999999999999" customHeight="1" x14ac:dyDescent="0.2">
      <c r="A22" s="26" t="s">
        <v>59</v>
      </c>
      <c r="B22" s="25">
        <f>SUM(D22+F22+H22+J22+L22+N22)</f>
        <v>6005355</v>
      </c>
      <c r="C22" s="24"/>
      <c r="D22" s="23">
        <f>6005355-700000</f>
        <v>5305355</v>
      </c>
      <c r="E22" s="23"/>
      <c r="F22" s="25">
        <v>700000</v>
      </c>
      <c r="G22" s="26"/>
      <c r="H22" s="25">
        <v>0</v>
      </c>
      <c r="I22" s="26"/>
      <c r="J22" s="25">
        <v>0</v>
      </c>
      <c r="K22" s="26"/>
      <c r="L22" s="25">
        <v>0</v>
      </c>
      <c r="M22" s="23"/>
      <c r="N22" s="25">
        <v>0</v>
      </c>
      <c r="O22" s="164"/>
      <c r="P22" s="147"/>
      <c r="Q22" s="155"/>
      <c r="R22" s="119"/>
      <c r="S22" s="113"/>
      <c r="T22" s="113"/>
      <c r="U22" s="113"/>
      <c r="V22" s="113"/>
      <c r="W22" s="113"/>
      <c r="X22" s="113"/>
      <c r="Y22" s="113"/>
      <c r="Z22" s="113"/>
      <c r="AA22" s="113"/>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row>
    <row r="23" spans="1:254" ht="16.149999999999999" customHeight="1" x14ac:dyDescent="0.2">
      <c r="A23" s="26" t="s">
        <v>131</v>
      </c>
      <c r="B23" s="25">
        <f>SUM(D23+F23+H23+J23+L23+N23)</f>
        <v>15000000</v>
      </c>
      <c r="C23" s="26"/>
      <c r="D23" s="23">
        <v>3000000</v>
      </c>
      <c r="E23" s="23"/>
      <c r="F23" s="25">
        <v>3000000</v>
      </c>
      <c r="G23" s="26"/>
      <c r="H23" s="25">
        <v>3000000</v>
      </c>
      <c r="I23" s="26"/>
      <c r="J23" s="25">
        <v>3000000</v>
      </c>
      <c r="K23" s="26"/>
      <c r="L23" s="25">
        <v>3000000</v>
      </c>
      <c r="M23" s="23"/>
      <c r="N23" s="25">
        <v>0</v>
      </c>
      <c r="O23" s="164"/>
      <c r="P23" s="147"/>
      <c r="Q23" s="155"/>
      <c r="R23" s="119"/>
      <c r="S23" s="113"/>
      <c r="T23" s="113"/>
      <c r="U23" s="113"/>
      <c r="V23" s="113"/>
      <c r="W23" s="113"/>
      <c r="X23" s="113"/>
      <c r="Y23" s="113"/>
      <c r="Z23" s="113"/>
      <c r="AA23" s="113"/>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row>
    <row r="24" spans="1:254" ht="16.5" thickBot="1" x14ac:dyDescent="0.3">
      <c r="A24" s="33" t="s">
        <v>136</v>
      </c>
      <c r="B24" s="5">
        <f>B22+B23</f>
        <v>21005355</v>
      </c>
      <c r="C24" s="26"/>
      <c r="D24" s="5">
        <f>SUM(D22:D23)</f>
        <v>8305355</v>
      </c>
      <c r="E24" s="30"/>
      <c r="F24" s="6">
        <f>SUM(F21:F23)</f>
        <v>3700000</v>
      </c>
      <c r="G24" s="30"/>
      <c r="H24" s="6">
        <f>SUM(H21:H23)</f>
        <v>3000000</v>
      </c>
      <c r="I24" s="30"/>
      <c r="J24" s="6">
        <f>SUM(J21:J23)</f>
        <v>3000000</v>
      </c>
      <c r="K24" s="30"/>
      <c r="L24" s="6">
        <f>SUM(L21:L23)</f>
        <v>3000000</v>
      </c>
      <c r="M24" s="26"/>
      <c r="N24" s="6">
        <f>SUM(N21:N23)</f>
        <v>0</v>
      </c>
      <c r="O24" s="165"/>
      <c r="P24" s="147"/>
      <c r="Q24" s="1"/>
      <c r="R24" s="124">
        <v>8310000</v>
      </c>
      <c r="S24" s="120" t="s">
        <v>77</v>
      </c>
      <c r="T24" s="113"/>
      <c r="U24" s="113"/>
      <c r="V24" s="113"/>
      <c r="W24" s="113"/>
      <c r="X24" s="113"/>
      <c r="Y24" s="113"/>
      <c r="Z24" s="113"/>
      <c r="AA24" s="113"/>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row>
    <row r="25" spans="1:254" ht="16.5" thickTop="1" x14ac:dyDescent="0.25">
      <c r="A25" s="33" t="s">
        <v>61</v>
      </c>
      <c r="B25" s="10"/>
      <c r="C25" s="26"/>
      <c r="D25" s="15">
        <v>8310000</v>
      </c>
      <c r="E25" s="30"/>
      <c r="F25" s="23"/>
      <c r="G25" s="30"/>
      <c r="H25" s="23"/>
      <c r="I25" s="30"/>
      <c r="J25" s="23"/>
      <c r="K25" s="30"/>
      <c r="L25" s="23"/>
      <c r="M25" s="26"/>
      <c r="N25" s="23"/>
      <c r="O25" s="165"/>
      <c r="P25" s="152" t="s">
        <v>163</v>
      </c>
      <c r="Q25" s="1"/>
      <c r="R25" s="119"/>
      <c r="S25" s="120" t="s">
        <v>79</v>
      </c>
      <c r="T25" s="113"/>
      <c r="U25" s="113"/>
      <c r="V25" s="113"/>
      <c r="W25" s="113"/>
      <c r="X25" s="113"/>
      <c r="Y25" s="113"/>
      <c r="Z25" s="113"/>
      <c r="AA25" s="113"/>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row>
    <row r="26" spans="1:254" ht="16.149999999999999" customHeight="1" x14ac:dyDescent="0.2">
      <c r="A26" s="26"/>
      <c r="B26" s="25"/>
      <c r="C26" s="26"/>
      <c r="D26" s="10"/>
      <c r="E26" s="30"/>
      <c r="F26" s="26"/>
      <c r="G26" s="23"/>
      <c r="H26" s="26"/>
      <c r="I26" s="26"/>
      <c r="J26" s="26"/>
      <c r="K26" s="26"/>
      <c r="L26" s="26"/>
      <c r="M26" s="26"/>
      <c r="N26" s="26"/>
      <c r="O26" s="164"/>
      <c r="P26" s="152" t="s">
        <v>162</v>
      </c>
      <c r="Q26" s="155"/>
      <c r="R26" s="119"/>
      <c r="S26" s="173" t="s">
        <v>92</v>
      </c>
      <c r="T26" s="173"/>
      <c r="U26" s="173"/>
      <c r="V26" s="173"/>
      <c r="W26" s="113"/>
      <c r="X26" s="113"/>
      <c r="Y26" s="113"/>
      <c r="Z26" s="113"/>
      <c r="AA26" s="113"/>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row>
    <row r="27" spans="1:254" ht="16.149999999999999" customHeight="1" thickBot="1" x14ac:dyDescent="0.25">
      <c r="A27" s="33" t="s">
        <v>63</v>
      </c>
      <c r="B27" s="22">
        <f>B11+B18+B24</f>
        <v>57818105</v>
      </c>
      <c r="C27" s="26"/>
      <c r="D27" s="13">
        <f>SUM(D11+D18+D24)</f>
        <v>43718105</v>
      </c>
      <c r="E27" s="30"/>
      <c r="F27" s="23"/>
      <c r="G27" s="31"/>
      <c r="H27" s="26"/>
      <c r="I27" s="26"/>
      <c r="J27" s="26"/>
      <c r="K27" s="26"/>
      <c r="L27" s="26"/>
      <c r="M27" s="26"/>
      <c r="N27" s="26"/>
      <c r="O27" s="164"/>
      <c r="P27" s="152" t="s">
        <v>159</v>
      </c>
      <c r="Q27" s="155"/>
      <c r="R27" s="119"/>
      <c r="S27" s="173"/>
      <c r="T27" s="173"/>
      <c r="U27" s="173"/>
      <c r="V27" s="173"/>
      <c r="W27" s="113"/>
      <c r="X27" s="113"/>
      <c r="Y27" s="113"/>
      <c r="Z27" s="113"/>
      <c r="AA27" s="113"/>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row>
    <row r="28" spans="1:254" ht="16.149999999999999" customHeight="1" thickTop="1" x14ac:dyDescent="0.2">
      <c r="A28" s="33"/>
      <c r="B28" s="97"/>
      <c r="C28" s="26"/>
      <c r="D28" s="15"/>
      <c r="E28" s="30"/>
      <c r="F28" s="23"/>
      <c r="G28" s="31"/>
      <c r="H28" s="26"/>
      <c r="I28" s="26"/>
      <c r="J28" s="26"/>
      <c r="K28" s="26"/>
      <c r="L28" s="26"/>
      <c r="M28" s="26"/>
      <c r="N28" s="26"/>
      <c r="O28" s="164"/>
      <c r="P28" s="158" t="s">
        <v>160</v>
      </c>
      <c r="Q28" s="155"/>
      <c r="R28" s="119"/>
      <c r="S28" s="113"/>
      <c r="T28" s="113"/>
      <c r="U28" s="113"/>
      <c r="V28" s="113"/>
      <c r="W28" s="113"/>
      <c r="X28" s="113"/>
      <c r="Y28" s="113"/>
      <c r="Z28" s="113"/>
      <c r="AA28" s="113"/>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row>
    <row r="29" spans="1:254" x14ac:dyDescent="0.2">
      <c r="A29" s="33" t="s">
        <v>145</v>
      </c>
      <c r="B29" s="95"/>
      <c r="C29" s="26"/>
      <c r="D29" s="95">
        <v>43740000</v>
      </c>
      <c r="E29" s="23"/>
      <c r="F29" s="25"/>
      <c r="G29" s="26"/>
      <c r="H29" s="25"/>
      <c r="I29" s="26"/>
      <c r="J29" s="25"/>
      <c r="K29" s="26"/>
      <c r="L29" s="25"/>
      <c r="M29" s="23"/>
      <c r="N29" s="25"/>
      <c r="O29" s="165"/>
      <c r="P29" s="152" t="s">
        <v>161</v>
      </c>
      <c r="Q29" s="1"/>
      <c r="R29" s="119"/>
      <c r="S29" s="113"/>
      <c r="T29" s="113"/>
      <c r="U29" s="113"/>
      <c r="V29" s="113"/>
      <c r="W29" s="113"/>
      <c r="X29" s="113"/>
      <c r="Y29" s="113"/>
      <c r="Z29" s="113"/>
      <c r="AA29" s="113"/>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row>
    <row r="30" spans="1:254" ht="16.149999999999999" customHeight="1" x14ac:dyDescent="0.2">
      <c r="A30" s="99" t="s">
        <v>142</v>
      </c>
      <c r="B30" s="25"/>
      <c r="C30" s="26"/>
      <c r="D30" s="101">
        <f>D11+D18+D24</f>
        <v>43718105</v>
      </c>
      <c r="E30" s="23"/>
      <c r="F30" s="25"/>
      <c r="G30" s="26"/>
      <c r="H30" s="25"/>
      <c r="I30" s="26"/>
      <c r="J30" s="25"/>
      <c r="K30" s="26"/>
      <c r="L30" s="25"/>
      <c r="M30" s="23"/>
      <c r="N30" s="25"/>
      <c r="O30" s="165"/>
      <c r="Q30" s="1"/>
      <c r="R30" s="111" t="s">
        <v>93</v>
      </c>
      <c r="S30" s="113"/>
      <c r="T30" s="113"/>
      <c r="U30" s="113"/>
      <c r="V30" s="113"/>
      <c r="W30" s="113"/>
      <c r="X30" s="113"/>
      <c r="Y30" s="113"/>
      <c r="Z30" s="113"/>
      <c r="AA30" s="113"/>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row>
    <row r="31" spans="1:254" s="79" customFormat="1" x14ac:dyDescent="0.2">
      <c r="A31" s="33" t="s">
        <v>67</v>
      </c>
      <c r="B31" s="40"/>
      <c r="C31" s="40"/>
      <c r="D31" s="102">
        <f>D30/D29</f>
        <v>0.99949942844078643</v>
      </c>
      <c r="E31" s="23"/>
      <c r="F31" s="25"/>
      <c r="G31" s="26"/>
      <c r="H31" s="25"/>
      <c r="I31" s="26"/>
      <c r="J31" s="25"/>
      <c r="K31" s="26"/>
      <c r="L31" s="25"/>
      <c r="M31" s="23"/>
      <c r="N31" s="25"/>
      <c r="O31" s="164"/>
      <c r="Q31" s="155"/>
      <c r="R31" s="126" t="s">
        <v>117</v>
      </c>
      <c r="S31" s="109"/>
      <c r="T31" s="109"/>
      <c r="U31" s="109"/>
      <c r="V31" s="109"/>
      <c r="W31" s="109"/>
      <c r="X31" s="109"/>
      <c r="Y31" s="109"/>
      <c r="Z31" s="109"/>
      <c r="AA31" s="109"/>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row>
    <row r="32" spans="1:254" ht="16.899999999999999" customHeight="1" thickBot="1" x14ac:dyDescent="0.25">
      <c r="A32" s="33"/>
      <c r="B32" s="40"/>
      <c r="C32" s="40"/>
      <c r="D32" s="100"/>
      <c r="E32" s="26"/>
      <c r="F32" s="26"/>
      <c r="G32" s="27"/>
      <c r="H32" s="26"/>
      <c r="I32" s="26"/>
      <c r="J32" s="26"/>
      <c r="K32" s="26"/>
      <c r="L32" s="26"/>
      <c r="M32" s="26"/>
      <c r="N32" s="26"/>
      <c r="O32" s="162"/>
      <c r="Q32" s="153"/>
      <c r="R32" s="121"/>
      <c r="S32" s="110" t="s">
        <v>47</v>
      </c>
      <c r="T32" s="110"/>
      <c r="U32" s="110"/>
      <c r="V32" s="110"/>
      <c r="W32" s="110"/>
      <c r="X32" s="110"/>
      <c r="Y32" s="110"/>
      <c r="Z32" s="110"/>
      <c r="AA32" s="110"/>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9" customHeight="1" x14ac:dyDescent="0.2">
      <c r="A33" s="84"/>
      <c r="B33" s="85"/>
      <c r="C33" s="86"/>
      <c r="D33" s="85"/>
      <c r="E33" s="87"/>
      <c r="F33" s="85"/>
      <c r="G33" s="84"/>
      <c r="H33" s="85"/>
      <c r="I33" s="84"/>
      <c r="J33" s="85"/>
      <c r="K33" s="84"/>
      <c r="L33" s="85"/>
      <c r="M33" s="87"/>
      <c r="N33" s="85"/>
      <c r="O33" s="163"/>
      <c r="Q33" s="154"/>
      <c r="R33" s="106"/>
      <c r="S33" s="107"/>
      <c r="T33" s="107"/>
      <c r="U33" s="107"/>
      <c r="V33" s="107"/>
      <c r="W33" s="107"/>
      <c r="X33" s="107"/>
      <c r="Y33" s="107"/>
      <c r="Z33" s="107"/>
      <c r="AA33" s="107"/>
    </row>
    <row r="34" spans="1:254" ht="15.75" x14ac:dyDescent="0.2">
      <c r="A34" s="80"/>
      <c r="B34" s="177" t="s">
        <v>4</v>
      </c>
      <c r="C34" s="177"/>
      <c r="D34" s="177"/>
      <c r="E34" s="177"/>
      <c r="F34" s="177"/>
      <c r="G34" s="177"/>
      <c r="H34" s="177"/>
      <c r="I34" s="177"/>
      <c r="J34" s="177"/>
      <c r="K34" s="177"/>
      <c r="L34" s="177"/>
      <c r="M34" s="177"/>
      <c r="N34" s="177"/>
      <c r="R34" s="119"/>
      <c r="S34" s="113"/>
      <c r="T34" s="113"/>
      <c r="U34" s="113"/>
      <c r="V34" s="113"/>
      <c r="W34" s="113"/>
      <c r="X34" s="113"/>
      <c r="Y34" s="113"/>
      <c r="Z34" s="113"/>
      <c r="AA34" s="113"/>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row>
    <row r="35" spans="1:254" ht="18" x14ac:dyDescent="0.25">
      <c r="A35" s="159" t="s">
        <v>5</v>
      </c>
      <c r="B35" s="67" t="s">
        <v>2</v>
      </c>
      <c r="C35" s="34"/>
      <c r="D35" s="20">
        <v>2015</v>
      </c>
      <c r="E35" s="21"/>
      <c r="F35" s="20">
        <v>2016</v>
      </c>
      <c r="G35" s="21"/>
      <c r="H35" s="20">
        <v>2017</v>
      </c>
      <c r="I35" s="104"/>
      <c r="J35" s="20">
        <v>2018</v>
      </c>
      <c r="K35" s="104"/>
      <c r="L35" s="20">
        <v>2019</v>
      </c>
      <c r="M35" s="104"/>
      <c r="N35" s="68" t="s">
        <v>165</v>
      </c>
      <c r="O35" s="165"/>
      <c r="P35" s="147"/>
      <c r="Q35" s="1"/>
      <c r="R35" s="119"/>
      <c r="S35" s="113"/>
      <c r="T35" s="113"/>
      <c r="U35" s="113"/>
      <c r="V35" s="113"/>
      <c r="W35" s="113"/>
      <c r="X35" s="113"/>
      <c r="Y35" s="113"/>
      <c r="Z35" s="113"/>
      <c r="AA35" s="113"/>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row>
    <row r="36" spans="1:254" x14ac:dyDescent="0.2">
      <c r="A36" s="26" t="s">
        <v>24</v>
      </c>
      <c r="B36" s="23">
        <f>SUM(D36+F36+H36+J36+L36+N36)</f>
        <v>38508750</v>
      </c>
      <c r="C36" s="26"/>
      <c r="D36" s="23">
        <f>D38-D37</f>
        <v>38508750</v>
      </c>
      <c r="E36" s="26"/>
      <c r="F36" s="25"/>
      <c r="G36" s="30"/>
      <c r="H36" s="25"/>
      <c r="I36" s="30"/>
      <c r="J36" s="25"/>
      <c r="K36" s="30"/>
      <c r="L36" s="25"/>
      <c r="M36" s="30"/>
      <c r="N36" s="25"/>
      <c r="O36" s="165"/>
      <c r="P36" s="147"/>
      <c r="Q36" s="1"/>
      <c r="R36" s="111" t="s">
        <v>170</v>
      </c>
      <c r="S36" s="113"/>
      <c r="T36" s="113"/>
      <c r="U36" s="113"/>
      <c r="V36" s="113"/>
      <c r="W36" s="113"/>
      <c r="X36" s="113"/>
      <c r="Y36" s="113"/>
      <c r="Z36" s="113"/>
      <c r="AA36" s="113"/>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row>
    <row r="37" spans="1:254" x14ac:dyDescent="0.2">
      <c r="A37" s="26" t="s">
        <v>29</v>
      </c>
      <c r="B37" s="23">
        <f>SUM(D37+F37+H37+J37+L37+N37)</f>
        <v>3630000</v>
      </c>
      <c r="C37" s="26"/>
      <c r="D37" s="23">
        <v>3630000</v>
      </c>
      <c r="E37" s="26"/>
      <c r="F37" s="25"/>
      <c r="G37" s="30"/>
      <c r="H37" s="25"/>
      <c r="I37" s="30"/>
      <c r="J37" s="25"/>
      <c r="K37" s="30"/>
      <c r="L37" s="25"/>
      <c r="M37" s="30"/>
      <c r="N37" s="25"/>
      <c r="O37" s="165"/>
      <c r="P37" s="147"/>
      <c r="Q37" s="1"/>
      <c r="R37" s="111" t="s">
        <v>134</v>
      </c>
      <c r="S37" s="113"/>
      <c r="T37" s="113"/>
      <c r="U37" s="113"/>
      <c r="V37" s="113"/>
      <c r="W37" s="113"/>
      <c r="X37" s="113"/>
      <c r="Y37" s="113"/>
      <c r="Z37" s="113"/>
      <c r="AA37" s="113"/>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row>
    <row r="38" spans="1:254" x14ac:dyDescent="0.2">
      <c r="A38" s="98" t="s">
        <v>64</v>
      </c>
      <c r="B38" s="95">
        <f>SUM(D38+F38+H38+J38+L38+N38)</f>
        <v>42138750</v>
      </c>
      <c r="C38" s="33"/>
      <c r="D38" s="95">
        <v>42138750</v>
      </c>
      <c r="E38" s="26"/>
      <c r="F38" s="25"/>
      <c r="G38" s="30"/>
      <c r="H38" s="25"/>
      <c r="I38" s="30"/>
      <c r="J38" s="25"/>
      <c r="K38" s="30"/>
      <c r="L38" s="25"/>
      <c r="M38" s="30"/>
      <c r="N38" s="25"/>
      <c r="O38" s="164"/>
      <c r="P38" s="147"/>
      <c r="Q38" s="155"/>
      <c r="R38" s="111" t="s">
        <v>126</v>
      </c>
      <c r="S38" s="113"/>
      <c r="T38" s="113"/>
      <c r="U38" s="113"/>
      <c r="V38" s="113"/>
      <c r="W38" s="113"/>
      <c r="X38" s="113"/>
      <c r="Y38" s="113"/>
      <c r="Z38" s="113"/>
      <c r="AA38" s="113"/>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row>
    <row r="39" spans="1:254" x14ac:dyDescent="0.2">
      <c r="A39" s="98"/>
      <c r="B39" s="23"/>
      <c r="C39" s="26"/>
      <c r="D39" s="23"/>
      <c r="E39" s="26"/>
      <c r="F39" s="25"/>
      <c r="G39" s="30"/>
      <c r="H39" s="25"/>
      <c r="I39" s="30"/>
      <c r="J39" s="25"/>
      <c r="K39" s="30"/>
      <c r="L39" s="25"/>
      <c r="M39" s="30"/>
      <c r="N39" s="25"/>
      <c r="O39" s="164"/>
      <c r="P39" s="147"/>
      <c r="Q39" s="155"/>
      <c r="R39" s="111" t="s">
        <v>135</v>
      </c>
      <c r="S39" s="113"/>
      <c r="T39" s="113"/>
      <c r="U39" s="113"/>
      <c r="V39" s="113"/>
      <c r="W39" s="113"/>
      <c r="X39" s="113"/>
      <c r="Y39" s="113"/>
      <c r="Z39" s="113"/>
      <c r="AA39" s="113"/>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row>
    <row r="40" spans="1:254" x14ac:dyDescent="0.2">
      <c r="A40" s="33" t="s">
        <v>30</v>
      </c>
      <c r="B40" s="23"/>
      <c r="C40" s="26"/>
      <c r="D40" s="23"/>
      <c r="E40" s="26"/>
      <c r="F40" s="25"/>
      <c r="G40" s="26"/>
      <c r="H40" s="25"/>
      <c r="I40" s="26"/>
      <c r="J40" s="25"/>
      <c r="K40" s="26"/>
      <c r="L40" s="25"/>
      <c r="M40" s="23"/>
      <c r="N40" s="25"/>
      <c r="O40" s="164"/>
      <c r="P40" s="147"/>
      <c r="Q40" s="155"/>
      <c r="R40" s="113"/>
      <c r="S40" s="113"/>
      <c r="T40" s="113"/>
      <c r="U40" s="113"/>
      <c r="V40" s="113"/>
      <c r="W40" s="113"/>
      <c r="X40" s="113"/>
      <c r="Y40" s="113"/>
      <c r="Z40" s="113"/>
      <c r="AA40" s="113"/>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row>
    <row r="41" spans="1:254" x14ac:dyDescent="0.2">
      <c r="A41" s="26" t="s">
        <v>167</v>
      </c>
      <c r="B41" s="23">
        <f>SUM(D41+F41+H41+J41+L41+N41)</f>
        <v>7452355</v>
      </c>
      <c r="C41" s="24"/>
      <c r="D41" s="23">
        <v>0</v>
      </c>
      <c r="E41" s="24"/>
      <c r="F41" s="23">
        <v>5047000</v>
      </c>
      <c r="G41" s="24"/>
      <c r="H41" s="23">
        <v>2405355</v>
      </c>
      <c r="I41" s="24"/>
      <c r="J41" s="25">
        <v>0</v>
      </c>
      <c r="K41" s="24"/>
      <c r="L41" s="25">
        <v>0</v>
      </c>
      <c r="M41" s="24"/>
      <c r="N41" s="25">
        <v>0</v>
      </c>
      <c r="O41" s="164"/>
      <c r="P41" s="147"/>
      <c r="Q41" s="155"/>
      <c r="R41" s="113"/>
      <c r="S41" s="119"/>
      <c r="T41" s="113"/>
      <c r="U41" s="113"/>
      <c r="V41" s="113"/>
      <c r="W41" s="113"/>
      <c r="X41" s="113"/>
      <c r="Y41" s="113"/>
      <c r="Z41" s="113"/>
      <c r="AA41" s="113"/>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row>
    <row r="42" spans="1:254" x14ac:dyDescent="0.2">
      <c r="A42" s="26" t="s">
        <v>73</v>
      </c>
      <c r="B42" s="23">
        <f>SUM(D42+F42+H42+J42+L42+N42)</f>
        <v>1375000</v>
      </c>
      <c r="C42" s="23"/>
      <c r="D42" s="142">
        <v>0</v>
      </c>
      <c r="E42" s="143"/>
      <c r="F42" s="142">
        <v>1375000</v>
      </c>
      <c r="G42" s="24"/>
      <c r="H42" s="25">
        <v>0</v>
      </c>
      <c r="I42" s="24"/>
      <c r="J42" s="25">
        <v>0</v>
      </c>
      <c r="K42" s="24"/>
      <c r="L42" s="23">
        <v>0</v>
      </c>
      <c r="M42" s="26"/>
      <c r="N42" s="23">
        <v>0</v>
      </c>
      <c r="O42" s="164"/>
      <c r="P42" s="147"/>
      <c r="Q42" s="155"/>
      <c r="R42" s="111" t="s">
        <v>86</v>
      </c>
      <c r="S42" s="122"/>
      <c r="T42" s="107"/>
      <c r="U42" s="107"/>
      <c r="V42" s="107"/>
      <c r="W42" s="107"/>
      <c r="X42" s="107"/>
      <c r="Y42" s="107"/>
      <c r="Z42" s="107"/>
      <c r="AA42" s="107"/>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row>
    <row r="43" spans="1:254" x14ac:dyDescent="0.2">
      <c r="A43" s="26" t="s">
        <v>133</v>
      </c>
      <c r="B43" s="23">
        <f>SUM(D43+F43+H43+J43+L43+N43)</f>
        <v>15000000</v>
      </c>
      <c r="C43" s="23"/>
      <c r="D43" s="142">
        <v>0</v>
      </c>
      <c r="E43" s="143"/>
      <c r="F43" s="142">
        <v>0</v>
      </c>
      <c r="G43" s="24"/>
      <c r="H43" s="25">
        <v>3000000</v>
      </c>
      <c r="I43" s="24"/>
      <c r="J43" s="25">
        <v>3000000</v>
      </c>
      <c r="K43" s="24"/>
      <c r="L43" s="23">
        <v>3000000</v>
      </c>
      <c r="M43" s="26"/>
      <c r="N43" s="23">
        <v>6000000</v>
      </c>
      <c r="O43" s="164"/>
      <c r="P43" s="169" t="s">
        <v>169</v>
      </c>
      <c r="Q43" s="155"/>
      <c r="R43" s="122" t="s">
        <v>116</v>
      </c>
      <c r="S43" s="122"/>
      <c r="T43" s="107"/>
      <c r="U43" s="107"/>
      <c r="V43" s="107"/>
      <c r="W43" s="107"/>
      <c r="X43" s="107"/>
      <c r="Y43" s="107"/>
      <c r="Z43" s="107"/>
      <c r="AA43" s="107"/>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row>
    <row r="44" spans="1:254" x14ac:dyDescent="0.2">
      <c r="A44" s="33" t="s">
        <v>168</v>
      </c>
      <c r="B44" s="95">
        <f>SUM(B41:B43)</f>
        <v>23827355</v>
      </c>
      <c r="C44" s="24"/>
      <c r="D44" s="95">
        <f>SUM(D41:D43)</f>
        <v>0</v>
      </c>
      <c r="E44" s="33"/>
      <c r="F44" s="95">
        <f>SUM(F41:F43)</f>
        <v>6422000</v>
      </c>
      <c r="G44" s="146"/>
      <c r="H44" s="95">
        <f>SUM(H41:H43)</f>
        <v>5405355</v>
      </c>
      <c r="I44" s="33"/>
      <c r="J44" s="95">
        <f>SUM(J41:J43)</f>
        <v>3000000</v>
      </c>
      <c r="K44" s="33"/>
      <c r="L44" s="95">
        <f>SUM(L41:L43)</f>
        <v>3000000</v>
      </c>
      <c r="M44" s="33"/>
      <c r="N44" s="95">
        <f>SUM(N41:N43)</f>
        <v>6000000</v>
      </c>
      <c r="O44" s="164"/>
      <c r="P44" s="169">
        <f>SUM(D44:N44)</f>
        <v>23827355</v>
      </c>
      <c r="Q44" s="155"/>
      <c r="R44" s="122"/>
      <c r="S44" s="122"/>
      <c r="T44" s="107"/>
      <c r="U44" s="107"/>
      <c r="V44" s="107"/>
      <c r="W44" s="107"/>
      <c r="X44" s="107"/>
      <c r="Y44" s="107"/>
      <c r="Z44" s="107"/>
      <c r="AA44" s="107"/>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row>
    <row r="45" spans="1:254" x14ac:dyDescent="0.2">
      <c r="A45" s="33"/>
      <c r="B45" s="95"/>
      <c r="C45" s="24"/>
      <c r="D45" s="95"/>
      <c r="E45" s="33"/>
      <c r="F45" s="95"/>
      <c r="G45" s="146"/>
      <c r="H45" s="95"/>
      <c r="I45" s="33"/>
      <c r="J45" s="95"/>
      <c r="K45" s="33"/>
      <c r="L45" s="95"/>
      <c r="M45" s="33"/>
      <c r="N45" s="95"/>
      <c r="O45" s="164"/>
      <c r="P45" s="147"/>
      <c r="Q45" s="155"/>
      <c r="R45" s="111" t="s">
        <v>124</v>
      </c>
      <c r="S45" s="122"/>
      <c r="T45" s="107"/>
      <c r="U45" s="107"/>
      <c r="V45" s="107"/>
      <c r="W45" s="107"/>
      <c r="X45" s="107"/>
      <c r="Y45" s="107"/>
      <c r="Z45" s="107"/>
      <c r="AA45" s="107"/>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row>
    <row r="46" spans="1:254" x14ac:dyDescent="0.2">
      <c r="A46" s="26" t="s">
        <v>74</v>
      </c>
      <c r="B46" s="23">
        <v>3000000</v>
      </c>
      <c r="C46" s="26"/>
      <c r="D46" s="23">
        <v>0</v>
      </c>
      <c r="E46" s="26"/>
      <c r="F46" s="23">
        <v>1500000</v>
      </c>
      <c r="G46" s="26"/>
      <c r="H46" s="23">
        <v>1500000</v>
      </c>
      <c r="I46" s="26"/>
      <c r="J46" s="23">
        <v>0</v>
      </c>
      <c r="K46" s="26"/>
      <c r="L46" s="23">
        <v>0</v>
      </c>
      <c r="M46" s="26"/>
      <c r="N46" s="23">
        <v>0</v>
      </c>
      <c r="O46" s="166"/>
      <c r="P46" s="147"/>
      <c r="Q46" s="1"/>
      <c r="R46" s="122"/>
      <c r="S46" s="122"/>
      <c r="T46" s="107"/>
      <c r="U46" s="107"/>
      <c r="V46" s="107"/>
      <c r="W46" s="107"/>
      <c r="X46" s="107"/>
      <c r="Y46" s="107"/>
      <c r="Z46" s="107"/>
      <c r="AA46" s="107"/>
    </row>
    <row r="47" spans="1:254" ht="16.5" thickBot="1" x14ac:dyDescent="0.3">
      <c r="A47" s="33" t="s">
        <v>143</v>
      </c>
      <c r="B47" s="168">
        <f>SUM(B38+B44+B46)</f>
        <v>68966105</v>
      </c>
      <c r="C47" s="33"/>
      <c r="D47" s="168">
        <f>SUM(D38+D44+D46)</f>
        <v>42138750</v>
      </c>
      <c r="E47" s="94"/>
      <c r="F47" s="168">
        <f>SUM(F44+F46)</f>
        <v>7922000</v>
      </c>
      <c r="G47" s="94"/>
      <c r="H47" s="168">
        <f>SUM(H44+H46)</f>
        <v>6905355</v>
      </c>
      <c r="I47" s="94"/>
      <c r="J47" s="168">
        <f>SUM(J44+J46)</f>
        <v>3000000</v>
      </c>
      <c r="K47" s="94"/>
      <c r="L47" s="168">
        <f>SUM(L44+L46)</f>
        <v>3000000</v>
      </c>
      <c r="M47" s="33"/>
      <c r="N47" s="168">
        <f>SUM(N44+N46)</f>
        <v>6000000</v>
      </c>
      <c r="O47" s="166"/>
      <c r="P47" s="147"/>
      <c r="Q47" s="1"/>
      <c r="R47" s="122"/>
      <c r="S47" s="122"/>
      <c r="T47" s="107"/>
      <c r="U47" s="107"/>
      <c r="V47" s="107"/>
      <c r="W47" s="107"/>
      <c r="X47" s="107"/>
      <c r="Y47" s="107"/>
      <c r="Z47" s="107"/>
      <c r="AA47" s="107"/>
    </row>
    <row r="48" spans="1:254" ht="17.25" customHeight="1" thickTop="1" x14ac:dyDescent="0.2">
      <c r="A48" s="26"/>
      <c r="B48" s="26"/>
      <c r="C48" s="26"/>
      <c r="D48" s="35"/>
      <c r="E48" s="30"/>
      <c r="F48" s="10"/>
      <c r="G48" s="30"/>
      <c r="H48" s="10"/>
      <c r="I48" s="30"/>
      <c r="J48" s="10"/>
      <c r="K48" s="30"/>
      <c r="L48" s="10"/>
      <c r="M48" s="26"/>
      <c r="N48" s="10"/>
      <c r="O48" s="167"/>
      <c r="P48" s="148"/>
      <c r="Q48" s="7"/>
      <c r="R48" s="122"/>
      <c r="S48" s="122"/>
      <c r="T48" s="107"/>
      <c r="U48" s="107"/>
      <c r="V48" s="107"/>
      <c r="W48" s="107"/>
      <c r="X48" s="107"/>
      <c r="Y48" s="107"/>
      <c r="Z48" s="107"/>
      <c r="AA48" s="107"/>
    </row>
    <row r="49" spans="1:27" ht="15.75" thickBot="1" x14ac:dyDescent="0.25">
      <c r="A49" s="33" t="s">
        <v>144</v>
      </c>
      <c r="B49" s="26"/>
      <c r="C49" s="26"/>
      <c r="D49" s="96">
        <v>43740000</v>
      </c>
      <c r="E49" s="30"/>
      <c r="F49" s="10"/>
      <c r="G49" s="30"/>
      <c r="H49" s="10"/>
      <c r="I49" s="30"/>
      <c r="J49" s="10"/>
      <c r="K49" s="30"/>
      <c r="L49" s="10"/>
      <c r="M49" s="26"/>
      <c r="N49" s="10"/>
      <c r="O49" s="167"/>
      <c r="P49" s="148"/>
      <c r="Q49" s="7"/>
      <c r="R49" s="111" t="s">
        <v>91</v>
      </c>
      <c r="S49" s="107"/>
      <c r="T49" s="107"/>
      <c r="U49" s="107"/>
      <c r="V49" s="107"/>
      <c r="W49" s="107"/>
      <c r="X49" s="107"/>
      <c r="Y49" s="107"/>
      <c r="Z49" s="107"/>
      <c r="AA49" s="107"/>
    </row>
    <row r="50" spans="1:27" ht="12" customHeight="1" thickTop="1" x14ac:dyDescent="0.2">
      <c r="A50" s="26"/>
      <c r="B50" s="26"/>
      <c r="C50" s="26"/>
      <c r="D50"/>
      <c r="E50" s="30"/>
      <c r="F50" s="10"/>
      <c r="G50" s="30"/>
      <c r="H50" s="10"/>
      <c r="I50" s="30"/>
      <c r="J50" s="10"/>
      <c r="K50" s="30"/>
      <c r="L50" s="10"/>
      <c r="M50" s="26"/>
      <c r="N50" s="10"/>
      <c r="O50" s="167"/>
      <c r="P50" s="148"/>
      <c r="Q50" s="7"/>
      <c r="R50" s="111" t="s">
        <v>22</v>
      </c>
      <c r="S50" s="107"/>
      <c r="T50" s="107"/>
      <c r="U50" s="107"/>
      <c r="V50" s="107"/>
      <c r="W50" s="107"/>
      <c r="X50" s="107"/>
      <c r="Y50" s="107"/>
      <c r="Z50" s="107"/>
      <c r="AA50" s="107"/>
    </row>
    <row r="51" spans="1:27" ht="15.75" thickBot="1" x14ac:dyDescent="0.25">
      <c r="A51" s="69" t="s">
        <v>36</v>
      </c>
      <c r="B51" s="26"/>
      <c r="C51" s="26"/>
      <c r="D51" s="14">
        <f>D47/D49</f>
        <v>0.96339163237311387</v>
      </c>
      <c r="E51" s="40"/>
      <c r="F51" s="26"/>
      <c r="G51" s="26"/>
      <c r="H51" s="26"/>
      <c r="I51" s="26"/>
      <c r="J51" s="26"/>
      <c r="K51" s="26"/>
      <c r="L51" s="26"/>
      <c r="M51" s="26"/>
      <c r="N51" s="26"/>
      <c r="O51" s="167"/>
      <c r="P51" s="148"/>
      <c r="Q51" s="7"/>
      <c r="R51" s="106"/>
      <c r="S51" s="107"/>
      <c r="T51" s="107"/>
      <c r="U51" s="107"/>
      <c r="V51" s="107"/>
      <c r="W51" s="107"/>
      <c r="X51" s="107"/>
      <c r="Y51" s="107"/>
      <c r="Z51" s="107"/>
      <c r="AA51" s="107"/>
    </row>
    <row r="52" spans="1:27" ht="16.5" thickTop="1" thickBot="1" x14ac:dyDescent="0.25">
      <c r="A52" s="40"/>
      <c r="B52" s="40"/>
      <c r="C52" s="40"/>
      <c r="D52" s="40"/>
      <c r="E52" s="40"/>
      <c r="F52" s="36"/>
      <c r="G52" s="37"/>
      <c r="H52" s="37"/>
      <c r="I52" s="37"/>
      <c r="J52" s="37"/>
      <c r="K52" s="37"/>
      <c r="L52" s="37"/>
      <c r="M52" s="37"/>
      <c r="N52" s="37"/>
      <c r="O52" s="167"/>
      <c r="P52" s="148"/>
      <c r="Q52" s="7"/>
      <c r="R52" s="106"/>
      <c r="S52" s="107"/>
      <c r="T52" s="107"/>
      <c r="U52" s="107"/>
      <c r="V52" s="107"/>
      <c r="W52" s="107"/>
      <c r="X52" s="107"/>
      <c r="Y52" s="107"/>
      <c r="Z52" s="107"/>
      <c r="AA52" s="107"/>
    </row>
    <row r="53" spans="1:27" ht="13.5" customHeight="1" thickTop="1" x14ac:dyDescent="0.2">
      <c r="A53" s="88"/>
      <c r="B53" s="89"/>
      <c r="C53" s="89"/>
      <c r="D53" s="90"/>
      <c r="E53" s="91"/>
      <c r="F53" s="171" t="s">
        <v>42</v>
      </c>
      <c r="G53" s="172"/>
      <c r="H53" s="172"/>
      <c r="I53" s="172"/>
      <c r="J53" s="172"/>
      <c r="K53" s="172"/>
      <c r="L53" s="172"/>
      <c r="M53" s="172"/>
      <c r="N53" s="172"/>
      <c r="O53" s="167"/>
      <c r="P53" s="148"/>
      <c r="Q53" s="7"/>
      <c r="R53" s="106"/>
      <c r="S53" s="107"/>
      <c r="T53" s="107"/>
      <c r="U53" s="107"/>
      <c r="V53" s="107"/>
      <c r="W53" s="107"/>
      <c r="X53" s="107"/>
      <c r="Y53" s="107"/>
      <c r="Z53" s="107"/>
      <c r="AA53" s="107"/>
    </row>
    <row r="54" spans="1:27" x14ac:dyDescent="0.2">
      <c r="A54" s="62" t="s">
        <v>32</v>
      </c>
      <c r="B54" s="47"/>
      <c r="C54" s="49"/>
      <c r="D54" s="47"/>
      <c r="E54" s="50"/>
      <c r="F54" s="29" t="s">
        <v>99</v>
      </c>
      <c r="G54" s="26"/>
      <c r="H54" s="26"/>
      <c r="I54" s="26"/>
      <c r="J54" s="26"/>
      <c r="K54" s="26"/>
      <c r="L54" s="26"/>
      <c r="M54" s="26"/>
      <c r="N54" s="26"/>
      <c r="R54" s="122"/>
      <c r="S54" s="107"/>
      <c r="T54" s="122"/>
      <c r="U54" s="107"/>
      <c r="V54" s="107"/>
      <c r="W54" s="107"/>
      <c r="X54" s="107"/>
      <c r="Y54" s="107"/>
      <c r="Z54" s="107"/>
      <c r="AA54" s="107"/>
    </row>
    <row r="55" spans="1:27" ht="15.75" thickBot="1" x14ac:dyDescent="0.25">
      <c r="A55" s="47" t="s">
        <v>33</v>
      </c>
      <c r="B55" s="42">
        <f>B44</f>
        <v>23827355</v>
      </c>
      <c r="C55" s="49"/>
      <c r="D55" s="43" t="s">
        <v>43</v>
      </c>
      <c r="E55" s="50"/>
      <c r="F55" s="28" t="s">
        <v>96</v>
      </c>
      <c r="G55" s="26"/>
      <c r="H55" s="26"/>
      <c r="I55" s="26"/>
      <c r="J55" s="26"/>
      <c r="K55" s="26"/>
      <c r="L55" s="26"/>
      <c r="M55" s="26"/>
      <c r="N55" s="26"/>
      <c r="R55" s="107"/>
      <c r="S55" s="107"/>
      <c r="T55" s="122"/>
      <c r="U55" s="107"/>
      <c r="V55" s="107"/>
      <c r="W55" s="107"/>
      <c r="X55" s="107"/>
      <c r="Y55" s="107"/>
      <c r="Z55" s="107"/>
      <c r="AA55" s="107"/>
    </row>
    <row r="56" spans="1:27" ht="15.75" thickTop="1" x14ac:dyDescent="0.2">
      <c r="A56" s="47" t="s">
        <v>7</v>
      </c>
      <c r="B56" s="51"/>
      <c r="C56" s="52"/>
      <c r="D56" s="53">
        <f>B55/36319667</f>
        <v>0.65604552486673406</v>
      </c>
      <c r="E56" s="54"/>
      <c r="F56" s="28" t="s">
        <v>115</v>
      </c>
      <c r="G56" s="26"/>
      <c r="H56" s="26"/>
      <c r="I56" s="26"/>
      <c r="J56" s="26"/>
      <c r="K56" s="26"/>
      <c r="L56" s="26"/>
      <c r="M56" s="26"/>
      <c r="N56" s="26"/>
      <c r="R56" s="106"/>
      <c r="S56" s="107"/>
      <c r="T56" s="122"/>
      <c r="U56" s="107"/>
      <c r="V56" s="107"/>
      <c r="W56" s="107"/>
      <c r="X56" s="107"/>
      <c r="Y56" s="107"/>
      <c r="Z56" s="107"/>
      <c r="AA56" s="107"/>
    </row>
    <row r="57" spans="1:27" x14ac:dyDescent="0.2">
      <c r="A57" s="47" t="s">
        <v>34</v>
      </c>
      <c r="B57" s="52"/>
      <c r="C57" s="52"/>
      <c r="D57" s="53">
        <f>(+B55+B46)/36319667</f>
        <v>0.7386454011266127</v>
      </c>
      <c r="E57" s="55"/>
      <c r="F57" s="29" t="s">
        <v>100</v>
      </c>
      <c r="G57" s="26"/>
      <c r="H57" s="26"/>
      <c r="I57" s="26"/>
      <c r="J57" s="26"/>
      <c r="K57" s="26"/>
      <c r="L57" s="26"/>
      <c r="M57" s="26"/>
      <c r="N57" s="26"/>
      <c r="R57" s="106"/>
      <c r="S57" s="107"/>
      <c r="T57" s="122"/>
      <c r="U57" s="107"/>
      <c r="V57" s="107"/>
      <c r="W57" s="107"/>
      <c r="X57" s="107"/>
      <c r="Y57" s="107"/>
      <c r="Z57" s="107"/>
      <c r="AA57" s="107"/>
    </row>
    <row r="58" spans="1:27" x14ac:dyDescent="0.2">
      <c r="A58" s="62" t="s">
        <v>45</v>
      </c>
      <c r="B58" s="47"/>
      <c r="C58" s="47"/>
      <c r="D58" s="56">
        <v>0.5</v>
      </c>
      <c r="E58" s="55"/>
      <c r="F58" s="28" t="s">
        <v>98</v>
      </c>
      <c r="G58" s="26"/>
      <c r="H58" s="26"/>
      <c r="I58" s="26"/>
      <c r="J58" s="26"/>
      <c r="K58" s="26"/>
      <c r="L58" s="26"/>
      <c r="M58" s="26"/>
      <c r="N58" s="26"/>
      <c r="R58" s="106"/>
      <c r="S58" s="107"/>
      <c r="T58" s="122"/>
      <c r="U58" s="107"/>
      <c r="V58" s="107"/>
      <c r="W58" s="107"/>
      <c r="X58" s="107"/>
      <c r="Y58" s="107"/>
      <c r="Z58" s="107"/>
      <c r="AA58" s="107"/>
    </row>
    <row r="59" spans="1:27" x14ac:dyDescent="0.2">
      <c r="A59" s="47"/>
      <c r="B59" s="47"/>
      <c r="C59" s="47"/>
      <c r="D59" s="52"/>
      <c r="E59" s="55"/>
      <c r="F59" s="29" t="s">
        <v>101</v>
      </c>
      <c r="G59" s="26"/>
      <c r="H59" s="26"/>
      <c r="I59" s="26"/>
      <c r="J59" s="26"/>
      <c r="K59" s="26"/>
      <c r="L59" s="26"/>
      <c r="M59" s="26"/>
      <c r="N59" s="26"/>
      <c r="R59" s="106"/>
      <c r="S59" s="107"/>
      <c r="T59" s="122"/>
      <c r="U59" s="107"/>
      <c r="V59" s="107"/>
      <c r="W59" s="107"/>
      <c r="X59" s="107"/>
      <c r="Y59" s="107"/>
      <c r="Z59" s="107"/>
      <c r="AA59" s="107"/>
    </row>
    <row r="60" spans="1:27" ht="15.75" x14ac:dyDescent="0.25">
      <c r="A60" s="70" t="s">
        <v>10</v>
      </c>
      <c r="B60" s="57"/>
      <c r="C60" s="57"/>
      <c r="D60" s="58"/>
      <c r="E60" s="59"/>
      <c r="F60" s="28" t="s">
        <v>102</v>
      </c>
      <c r="G60" s="26"/>
      <c r="H60" s="26"/>
      <c r="I60" s="26"/>
      <c r="J60" s="26"/>
      <c r="K60" s="26"/>
      <c r="L60" s="26"/>
      <c r="M60" s="26"/>
      <c r="N60" s="26"/>
      <c r="R60" s="106"/>
      <c r="S60" s="107"/>
      <c r="T60" s="122"/>
      <c r="U60" s="107"/>
      <c r="V60" s="107"/>
      <c r="W60" s="107"/>
      <c r="X60" s="107"/>
      <c r="Y60" s="107"/>
      <c r="Z60" s="107"/>
      <c r="AA60" s="107"/>
    </row>
    <row r="61" spans="1:27" x14ac:dyDescent="0.2">
      <c r="A61" s="62" t="s">
        <v>12</v>
      </c>
      <c r="B61" s="52"/>
      <c r="C61" s="52"/>
      <c r="D61" s="60"/>
      <c r="E61" s="61"/>
      <c r="F61" s="28" t="s">
        <v>104</v>
      </c>
      <c r="G61" s="26"/>
      <c r="H61" s="26"/>
      <c r="I61" s="26"/>
      <c r="J61" s="26"/>
      <c r="K61" s="26"/>
      <c r="L61" s="26"/>
      <c r="M61" s="26"/>
      <c r="N61" s="26"/>
      <c r="R61" s="111" t="s">
        <v>78</v>
      </c>
      <c r="S61" s="107"/>
      <c r="T61" s="122"/>
      <c r="U61" s="107"/>
      <c r="V61" s="107"/>
      <c r="W61" s="107"/>
      <c r="X61" s="107"/>
      <c r="Y61" s="107"/>
      <c r="Z61" s="107"/>
      <c r="AA61" s="107"/>
    </row>
    <row r="62" spans="1:27" x14ac:dyDescent="0.2">
      <c r="A62" s="47" t="s">
        <v>37</v>
      </c>
      <c r="B62" s="47"/>
      <c r="C62" s="62"/>
      <c r="D62" s="63">
        <v>6.7299999999999999E-2</v>
      </c>
      <c r="E62" s="48"/>
      <c r="F62" s="28" t="s">
        <v>105</v>
      </c>
      <c r="G62" s="26"/>
      <c r="H62" s="26"/>
      <c r="I62" s="26"/>
      <c r="J62" s="26"/>
      <c r="K62" s="26"/>
      <c r="L62" s="26"/>
      <c r="M62" s="26"/>
      <c r="N62" s="26"/>
      <c r="R62" s="125" t="s">
        <v>52</v>
      </c>
      <c r="S62" s="107"/>
      <c r="T62" s="122"/>
      <c r="U62" s="107"/>
      <c r="V62" s="107"/>
      <c r="W62" s="107"/>
      <c r="X62" s="107"/>
      <c r="Y62" s="107"/>
      <c r="Z62" s="107"/>
      <c r="AA62" s="107"/>
    </row>
    <row r="63" spans="1:27" x14ac:dyDescent="0.2">
      <c r="A63" s="47" t="s">
        <v>38</v>
      </c>
      <c r="B63" s="47"/>
      <c r="C63" s="62"/>
      <c r="D63" s="63">
        <v>3.5200000000000002E-2</v>
      </c>
      <c r="E63" s="48"/>
      <c r="F63" s="28" t="s">
        <v>106</v>
      </c>
      <c r="G63" s="26"/>
      <c r="H63" s="26"/>
      <c r="I63" s="26"/>
      <c r="J63" s="26"/>
      <c r="K63" s="26"/>
      <c r="L63" s="26"/>
      <c r="M63" s="26"/>
      <c r="N63" s="26"/>
      <c r="R63" s="111" t="s">
        <v>87</v>
      </c>
      <c r="S63" s="107"/>
      <c r="T63" s="107"/>
      <c r="U63" s="107"/>
      <c r="V63" s="107"/>
      <c r="W63" s="107"/>
      <c r="X63" s="107"/>
      <c r="Y63" s="107"/>
      <c r="Z63" s="107"/>
      <c r="AA63" s="107"/>
    </row>
    <row r="64" spans="1:27" ht="15.75" thickBot="1" x14ac:dyDescent="0.25">
      <c r="A64" s="62" t="s">
        <v>39</v>
      </c>
      <c r="B64" s="47"/>
      <c r="C64" s="47"/>
      <c r="D64" s="44">
        <f>SUM(D62:D63)</f>
        <v>0.10250000000000001</v>
      </c>
      <c r="E64" s="48"/>
      <c r="F64" s="28" t="s">
        <v>108</v>
      </c>
      <c r="G64" s="26"/>
      <c r="H64" s="26"/>
      <c r="I64" s="26"/>
      <c r="J64" s="26"/>
      <c r="K64" s="26"/>
      <c r="L64" s="26"/>
      <c r="M64" s="26"/>
      <c r="N64" s="26"/>
      <c r="R64" s="106"/>
      <c r="S64" s="107"/>
      <c r="T64" s="107"/>
      <c r="U64" s="107"/>
      <c r="V64" s="107"/>
      <c r="W64" s="107"/>
      <c r="X64" s="107"/>
      <c r="Y64" s="107"/>
      <c r="Z64" s="107"/>
      <c r="AA64" s="107"/>
    </row>
    <row r="65" spans="1:27" ht="15.75" thickTop="1" x14ac:dyDescent="0.2">
      <c r="A65" s="47"/>
      <c r="B65" s="47"/>
      <c r="C65" s="47"/>
      <c r="D65" s="45"/>
      <c r="E65" s="48"/>
      <c r="F65" s="12" t="s">
        <v>107</v>
      </c>
      <c r="G65" s="26"/>
      <c r="H65" s="26"/>
      <c r="I65" s="26"/>
      <c r="J65" s="26"/>
      <c r="K65" s="26"/>
      <c r="L65" s="26"/>
      <c r="M65" s="26"/>
      <c r="N65" s="26"/>
      <c r="R65" s="123" t="s">
        <v>89</v>
      </c>
      <c r="S65" s="107"/>
      <c r="T65" s="107"/>
      <c r="U65" s="107"/>
      <c r="V65" s="107"/>
      <c r="W65" s="107"/>
      <c r="X65" s="107"/>
      <c r="Y65" s="107"/>
      <c r="Z65" s="107"/>
      <c r="AA65" s="107"/>
    </row>
    <row r="66" spans="1:27" x14ac:dyDescent="0.2">
      <c r="A66" s="62" t="s">
        <v>166</v>
      </c>
      <c r="B66" s="47"/>
      <c r="C66" s="49"/>
      <c r="D66" s="132">
        <v>1.4E-2</v>
      </c>
      <c r="E66" s="48"/>
      <c r="G66" s="26"/>
      <c r="H66" s="26"/>
      <c r="I66" s="26"/>
      <c r="J66" s="23"/>
      <c r="K66" s="26"/>
      <c r="L66" s="26"/>
      <c r="M66" s="26"/>
      <c r="N66" s="26"/>
      <c r="R66" s="111" t="s">
        <v>90</v>
      </c>
      <c r="S66" s="107"/>
      <c r="T66" s="107"/>
      <c r="U66" s="107"/>
      <c r="V66" s="107"/>
      <c r="W66" s="107"/>
      <c r="X66" s="107"/>
      <c r="Y66" s="107"/>
      <c r="Z66" s="107"/>
      <c r="AA66" s="107"/>
    </row>
    <row r="67" spans="1:27" x14ac:dyDescent="0.2">
      <c r="A67" s="57"/>
      <c r="B67" s="71"/>
      <c r="C67" s="72"/>
      <c r="E67" s="48"/>
      <c r="F67" s="28" t="s">
        <v>103</v>
      </c>
      <c r="G67" s="26"/>
      <c r="H67" s="26"/>
      <c r="I67" s="26"/>
      <c r="J67" s="64"/>
      <c r="K67" s="26"/>
      <c r="L67" s="26"/>
      <c r="M67" s="26"/>
      <c r="N67" s="26"/>
      <c r="R67" s="123" t="s">
        <v>37</v>
      </c>
      <c r="S67" s="107"/>
      <c r="T67" s="107"/>
      <c r="U67" s="107"/>
      <c r="V67" s="107"/>
      <c r="W67" s="107"/>
      <c r="X67" s="107"/>
      <c r="Y67" s="107"/>
      <c r="Z67" s="107"/>
      <c r="AA67" s="107"/>
    </row>
    <row r="68" spans="1:27" ht="15.75" thickBot="1" x14ac:dyDescent="0.25">
      <c r="A68" s="92"/>
      <c r="B68" s="92"/>
      <c r="C68" s="92"/>
      <c r="D68" s="92"/>
      <c r="E68" s="38"/>
      <c r="F68" s="65"/>
      <c r="G68" s="32"/>
      <c r="H68" s="32"/>
      <c r="I68" s="32"/>
      <c r="J68" s="66"/>
      <c r="K68" s="32"/>
      <c r="L68" s="32"/>
      <c r="M68" s="32"/>
      <c r="N68" s="32"/>
      <c r="R68" s="123" t="s">
        <v>38</v>
      </c>
      <c r="S68" s="107"/>
      <c r="T68" s="107"/>
      <c r="U68" s="107"/>
      <c r="V68" s="107"/>
      <c r="W68" s="107"/>
      <c r="X68" s="107"/>
      <c r="Y68" s="107"/>
      <c r="Z68" s="107"/>
      <c r="AA68" s="107"/>
    </row>
    <row r="69" spans="1:27" ht="15" customHeight="1" thickTop="1" x14ac:dyDescent="0.2">
      <c r="A69" s="9"/>
      <c r="B69" s="9"/>
      <c r="C69" s="9"/>
      <c r="D69" s="9"/>
      <c r="E69" s="4"/>
      <c r="F69" s="7"/>
      <c r="G69" s="7"/>
      <c r="H69" s="7"/>
      <c r="I69" s="7"/>
      <c r="J69" s="7"/>
      <c r="K69" s="7"/>
      <c r="L69" s="7"/>
      <c r="M69" s="7"/>
      <c r="N69" s="7"/>
      <c r="R69" s="106"/>
      <c r="S69" s="107"/>
      <c r="T69" s="107"/>
      <c r="U69" s="107"/>
      <c r="V69" s="107"/>
      <c r="W69" s="107"/>
      <c r="X69" s="107"/>
      <c r="Y69" s="107"/>
      <c r="Z69" s="107"/>
      <c r="AA69" s="107"/>
    </row>
    <row r="70" spans="1:27" x14ac:dyDescent="0.2">
      <c r="E70" s="8"/>
      <c r="G70" s="7"/>
      <c r="H70" s="7"/>
      <c r="I70" s="7"/>
      <c r="J70" s="7"/>
      <c r="K70" s="7"/>
      <c r="L70" s="7"/>
      <c r="M70" s="7"/>
      <c r="N70" s="1"/>
      <c r="R70" s="106"/>
      <c r="S70" s="107"/>
      <c r="T70" s="107"/>
      <c r="U70" s="107"/>
      <c r="V70" s="107"/>
      <c r="W70" s="107"/>
      <c r="X70" s="107"/>
      <c r="Y70" s="107"/>
      <c r="Z70" s="107"/>
      <c r="AA70" s="107"/>
    </row>
    <row r="71" spans="1:27" x14ac:dyDescent="0.2">
      <c r="E71" s="41"/>
      <c r="F71" s="7"/>
      <c r="G71" s="9"/>
      <c r="H71" s="9"/>
      <c r="I71" s="9"/>
      <c r="R71" s="106"/>
      <c r="S71" s="107"/>
      <c r="T71" s="107"/>
      <c r="U71" s="107"/>
      <c r="V71" s="107"/>
      <c r="W71" s="107"/>
      <c r="X71" s="107"/>
      <c r="Y71" s="107"/>
      <c r="Z71" s="107"/>
      <c r="AA71" s="107"/>
    </row>
    <row r="72" spans="1:27" x14ac:dyDescent="0.2">
      <c r="E72" s="9"/>
      <c r="R72" s="106"/>
      <c r="S72" s="107"/>
      <c r="T72" s="107"/>
      <c r="U72" s="107"/>
      <c r="V72" s="107"/>
      <c r="W72" s="107"/>
      <c r="X72" s="107"/>
      <c r="Y72" s="107"/>
      <c r="Z72" s="107"/>
      <c r="AA72" s="107"/>
    </row>
    <row r="73" spans="1:27" x14ac:dyDescent="0.2">
      <c r="R73" s="106"/>
      <c r="S73" s="107"/>
      <c r="T73" s="107"/>
      <c r="U73" s="107"/>
      <c r="V73" s="107"/>
      <c r="W73" s="107"/>
      <c r="X73" s="107"/>
      <c r="Y73" s="107"/>
      <c r="Z73" s="107"/>
      <c r="AA73" s="107"/>
    </row>
    <row r="74" spans="1:27" x14ac:dyDescent="0.2">
      <c r="R74" s="106"/>
      <c r="S74" s="107"/>
      <c r="T74" s="107"/>
      <c r="U74" s="107"/>
      <c r="V74" s="107"/>
      <c r="W74" s="107"/>
      <c r="X74" s="107"/>
      <c r="Y74" s="107"/>
      <c r="Z74" s="107"/>
      <c r="AA74" s="107"/>
    </row>
    <row r="75" spans="1:27" x14ac:dyDescent="0.2">
      <c r="R75" s="106"/>
      <c r="S75" s="107"/>
      <c r="T75" s="107"/>
      <c r="U75" s="107"/>
      <c r="V75" s="107"/>
      <c r="W75" s="107"/>
      <c r="X75" s="107"/>
      <c r="Y75" s="107"/>
      <c r="Z75" s="107"/>
      <c r="AA75" s="107"/>
    </row>
    <row r="76" spans="1:27" x14ac:dyDescent="0.2">
      <c r="R76" s="106"/>
      <c r="S76" s="107"/>
      <c r="T76" s="107"/>
      <c r="U76" s="107"/>
      <c r="V76" s="107"/>
      <c r="W76" s="107"/>
      <c r="X76" s="107"/>
      <c r="Y76" s="107"/>
      <c r="Z76" s="107"/>
      <c r="AA76" s="107"/>
    </row>
    <row r="77" spans="1:27" x14ac:dyDescent="0.2">
      <c r="R77" s="106"/>
      <c r="S77" s="107"/>
      <c r="T77" s="107"/>
      <c r="U77" s="107"/>
      <c r="V77" s="107"/>
      <c r="W77" s="107"/>
      <c r="X77" s="107"/>
      <c r="Y77" s="107"/>
      <c r="Z77" s="107"/>
      <c r="AA77" s="107"/>
    </row>
    <row r="78" spans="1:27" x14ac:dyDescent="0.2">
      <c r="R78" s="106"/>
      <c r="S78" s="107"/>
      <c r="T78" s="107"/>
      <c r="U78" s="107"/>
      <c r="V78" s="107"/>
      <c r="W78" s="107"/>
      <c r="X78" s="107"/>
      <c r="Y78" s="107"/>
      <c r="Z78" s="107"/>
      <c r="AA78" s="107"/>
    </row>
    <row r="79" spans="1:27" x14ac:dyDescent="0.2">
      <c r="R79" s="106"/>
      <c r="S79" s="107"/>
      <c r="T79" s="107"/>
      <c r="U79" s="107"/>
      <c r="V79" s="107"/>
      <c r="W79" s="107"/>
      <c r="X79" s="107"/>
      <c r="Y79" s="107"/>
      <c r="Z79" s="107"/>
      <c r="AA79" s="107"/>
    </row>
    <row r="80" spans="1:27" x14ac:dyDescent="0.2">
      <c r="R80" s="106"/>
      <c r="S80" s="107"/>
      <c r="T80" s="107"/>
      <c r="U80" s="107"/>
      <c r="V80" s="107"/>
      <c r="W80" s="107"/>
      <c r="X80" s="107"/>
      <c r="Y80" s="107"/>
      <c r="Z80" s="107"/>
      <c r="AA80" s="107"/>
    </row>
    <row r="81" spans="18:27" x14ac:dyDescent="0.2">
      <c r="R81" s="106"/>
      <c r="S81" s="107"/>
      <c r="T81" s="107"/>
      <c r="U81" s="107"/>
      <c r="V81" s="107"/>
      <c r="W81" s="107"/>
      <c r="X81" s="107"/>
      <c r="Y81" s="107"/>
      <c r="Z81" s="107"/>
      <c r="AA81" s="107"/>
    </row>
    <row r="82" spans="18:27" x14ac:dyDescent="0.2">
      <c r="R82" s="106"/>
      <c r="S82" s="107"/>
      <c r="T82" s="107"/>
      <c r="U82" s="107"/>
      <c r="V82" s="107"/>
      <c r="W82" s="107"/>
      <c r="X82" s="107"/>
      <c r="Y82" s="107"/>
      <c r="Z82" s="107"/>
      <c r="AA82" s="107"/>
    </row>
    <row r="83" spans="18:27" x14ac:dyDescent="0.2">
      <c r="R83" s="106"/>
      <c r="S83" s="107"/>
      <c r="T83" s="107"/>
      <c r="U83" s="107"/>
      <c r="V83" s="107"/>
      <c r="W83" s="107"/>
      <c r="X83" s="107"/>
      <c r="Y83" s="107"/>
      <c r="Z83" s="107"/>
      <c r="AA83" s="107"/>
    </row>
  </sheetData>
  <mergeCells count="8">
    <mergeCell ref="L1:N1"/>
    <mergeCell ref="P1:Q4"/>
    <mergeCell ref="R1:T1"/>
    <mergeCell ref="A3:A4"/>
    <mergeCell ref="B3:N3"/>
    <mergeCell ref="S26:V27"/>
    <mergeCell ref="B34:N34"/>
    <mergeCell ref="F53:N53"/>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3"/>
  <sheetViews>
    <sheetView tabSelected="1" showOutlineSymbols="0" topLeftCell="A22" zoomScale="87" zoomScaleNormal="87" workbookViewId="0">
      <selection activeCell="H47" sqref="H47"/>
    </sheetView>
  </sheetViews>
  <sheetFormatPr defaultColWidth="8.77734375" defaultRowHeight="15" x14ac:dyDescent="0.2"/>
  <cols>
    <col min="1" max="1" width="54.5546875" style="39" customWidth="1"/>
    <col min="2" max="2" width="12.77734375" style="39" customWidth="1"/>
    <col min="3" max="3" width="3.77734375" style="39" customWidth="1"/>
    <col min="4" max="4" width="12.77734375" style="39" customWidth="1"/>
    <col min="5" max="5" width="3.88671875" style="39" customWidth="1"/>
    <col min="6" max="6" width="12.77734375" style="39" customWidth="1"/>
    <col min="7" max="7" width="3.77734375" style="39" customWidth="1"/>
    <col min="8" max="8" width="12.77734375" style="39" customWidth="1"/>
    <col min="9" max="9" width="3.77734375" style="39" customWidth="1"/>
    <col min="10" max="10" width="12.77734375" style="39" customWidth="1"/>
    <col min="11" max="11" width="3.77734375" style="39" customWidth="1"/>
    <col min="12" max="12" width="12.77734375" style="39" customWidth="1"/>
    <col min="13" max="13" width="3.77734375" style="39" customWidth="1"/>
    <col min="14" max="14" width="12.77734375" style="39" customWidth="1"/>
    <col min="15" max="15" width="4.5546875" style="161" customWidth="1"/>
    <col min="16" max="16" width="11.109375" style="152" bestFit="1" customWidth="1"/>
    <col min="17" max="17" width="27.88671875" style="12" bestFit="1" customWidth="1"/>
    <col min="18" max="18" width="10.6640625" style="12" bestFit="1" customWidth="1"/>
    <col min="19" max="19" width="8.77734375" style="39"/>
    <col min="20" max="20" width="9" style="39" bestFit="1" customWidth="1"/>
    <col min="21" max="16384" width="8.77734375" style="39"/>
  </cols>
  <sheetData>
    <row r="1" spans="1:254" ht="58.5" customHeight="1" thickBot="1" x14ac:dyDescent="0.3">
      <c r="A1" s="81" t="s">
        <v>51</v>
      </c>
      <c r="B1" s="128"/>
      <c r="C1" s="128"/>
      <c r="D1" s="128"/>
      <c r="E1" s="129" t="s">
        <v>0</v>
      </c>
      <c r="F1" s="128"/>
      <c r="G1" s="128"/>
      <c r="H1" s="128"/>
      <c r="I1" s="128"/>
      <c r="J1" s="128"/>
      <c r="K1" s="128"/>
      <c r="L1" s="178">
        <v>42369</v>
      </c>
      <c r="M1" s="178"/>
      <c r="N1" s="178"/>
      <c r="O1" s="160"/>
      <c r="P1" s="182" t="s">
        <v>164</v>
      </c>
      <c r="Q1" s="182"/>
      <c r="R1" s="179" t="s">
        <v>128</v>
      </c>
      <c r="S1" s="180"/>
      <c r="T1" s="181"/>
      <c r="U1" s="107"/>
      <c r="V1" s="107"/>
      <c r="W1" s="107"/>
      <c r="X1" s="107"/>
      <c r="Y1" s="107"/>
      <c r="Z1" s="107"/>
      <c r="AA1" s="107"/>
    </row>
    <row r="2" spans="1:254" ht="10.5" customHeight="1" thickTop="1" x14ac:dyDescent="0.2">
      <c r="A2" s="75"/>
      <c r="B2" s="74"/>
      <c r="C2" s="74"/>
      <c r="D2" s="74"/>
      <c r="E2" s="76"/>
      <c r="F2" s="76"/>
      <c r="G2" s="76"/>
      <c r="H2" s="76"/>
      <c r="I2" s="74"/>
      <c r="J2" s="76"/>
      <c r="K2" s="76"/>
      <c r="L2" s="76"/>
      <c r="M2" s="76"/>
      <c r="N2" s="77"/>
      <c r="P2" s="182"/>
      <c r="Q2" s="182"/>
      <c r="R2" s="106"/>
      <c r="S2" s="107"/>
      <c r="T2" s="107"/>
      <c r="U2" s="107"/>
      <c r="V2" s="107"/>
      <c r="W2" s="107"/>
      <c r="X2" s="107"/>
      <c r="Y2" s="107"/>
      <c r="Z2" s="107"/>
      <c r="AA2" s="107"/>
    </row>
    <row r="3" spans="1:254" s="79" customFormat="1" ht="15.75" x14ac:dyDescent="0.2">
      <c r="A3" s="175" t="s">
        <v>3</v>
      </c>
      <c r="B3" s="176" t="s">
        <v>1</v>
      </c>
      <c r="C3" s="176"/>
      <c r="D3" s="176"/>
      <c r="E3" s="176"/>
      <c r="F3" s="176"/>
      <c r="G3" s="176"/>
      <c r="H3" s="176"/>
      <c r="I3" s="176"/>
      <c r="J3" s="176"/>
      <c r="K3" s="176"/>
      <c r="L3" s="176"/>
      <c r="M3" s="176"/>
      <c r="N3" s="176"/>
      <c r="O3" s="162"/>
      <c r="P3" s="182"/>
      <c r="Q3" s="182"/>
      <c r="R3" s="111" t="s">
        <v>110</v>
      </c>
      <c r="S3" s="107"/>
      <c r="T3" s="109"/>
      <c r="U3" s="109"/>
      <c r="V3" s="109"/>
      <c r="W3" s="109"/>
      <c r="X3" s="109"/>
      <c r="Y3" s="109"/>
      <c r="Z3" s="109"/>
      <c r="AA3" s="109"/>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row>
    <row r="4" spans="1:254" ht="16.149999999999999" customHeight="1" x14ac:dyDescent="0.2">
      <c r="A4" s="175"/>
      <c r="B4" s="16" t="s">
        <v>2</v>
      </c>
      <c r="C4" s="17"/>
      <c r="D4" s="16">
        <v>2015</v>
      </c>
      <c r="E4" s="18"/>
      <c r="F4" s="16">
        <v>2016</v>
      </c>
      <c r="G4" s="18"/>
      <c r="H4" s="16">
        <v>2017</v>
      </c>
      <c r="I4" s="19"/>
      <c r="J4" s="16">
        <v>2018</v>
      </c>
      <c r="K4" s="19"/>
      <c r="L4" s="16">
        <v>2019</v>
      </c>
      <c r="M4" s="19"/>
      <c r="N4" s="16">
        <v>2020</v>
      </c>
      <c r="O4" s="163"/>
      <c r="P4" s="182"/>
      <c r="Q4" s="182"/>
      <c r="R4" s="112" t="s">
        <v>82</v>
      </c>
      <c r="S4" s="113"/>
      <c r="T4" s="110"/>
      <c r="U4" s="110"/>
      <c r="V4" s="110"/>
      <c r="W4" s="110"/>
      <c r="X4" s="110"/>
      <c r="Y4" s="110"/>
      <c r="Z4" s="110"/>
      <c r="AA4" s="110"/>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93" t="s">
        <v>54</v>
      </c>
      <c r="B5" s="40"/>
      <c r="C5" s="40"/>
      <c r="D5" s="40"/>
      <c r="E5" s="40"/>
      <c r="F5" s="40"/>
      <c r="G5" s="40"/>
      <c r="H5" s="40"/>
      <c r="I5" s="40"/>
      <c r="J5" s="40"/>
      <c r="K5" s="40"/>
      <c r="L5" s="40"/>
      <c r="M5" s="40"/>
      <c r="N5" s="40"/>
      <c r="P5" s="152">
        <v>57486105</v>
      </c>
      <c r="Q5" s="149" t="s">
        <v>146</v>
      </c>
      <c r="R5" s="106" t="s">
        <v>113</v>
      </c>
      <c r="S5" s="113"/>
      <c r="T5" s="107"/>
      <c r="U5" s="107"/>
      <c r="V5" s="107"/>
      <c r="W5" s="107"/>
      <c r="X5" s="107"/>
      <c r="Y5" s="107"/>
      <c r="Z5" s="107"/>
      <c r="AA5" s="107"/>
    </row>
    <row r="6" spans="1:254" ht="16.149999999999999" customHeight="1" x14ac:dyDescent="0.2">
      <c r="A6" s="26" t="s">
        <v>25</v>
      </c>
      <c r="B6" s="25">
        <f>SUM(D6+F6+H6+J6+L6+N6)</f>
        <v>30582750</v>
      </c>
      <c r="C6" s="24"/>
      <c r="D6" s="23">
        <v>30582750</v>
      </c>
      <c r="E6" s="23"/>
      <c r="F6" s="25">
        <v>0</v>
      </c>
      <c r="G6" s="26"/>
      <c r="H6" s="25">
        <v>0</v>
      </c>
      <c r="I6" s="26"/>
      <c r="J6" s="25">
        <v>0</v>
      </c>
      <c r="K6" s="26"/>
      <c r="L6" s="25">
        <v>0</v>
      </c>
      <c r="M6" s="23"/>
      <c r="N6" s="25">
        <v>0</v>
      </c>
      <c r="O6" s="164"/>
      <c r="P6" s="147">
        <v>-150000</v>
      </c>
      <c r="Q6" s="150" t="s">
        <v>147</v>
      </c>
      <c r="R6" s="114">
        <v>57474605</v>
      </c>
      <c r="S6" s="113"/>
      <c r="T6" s="113"/>
      <c r="U6" s="113"/>
      <c r="V6" s="113"/>
      <c r="W6" s="113"/>
      <c r="X6" s="113"/>
      <c r="Y6" s="113"/>
      <c r="Z6" s="113"/>
      <c r="AA6" s="113"/>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ht="16.149999999999999" customHeight="1" x14ac:dyDescent="0.2">
      <c r="A7" s="26" t="s">
        <v>27</v>
      </c>
      <c r="B7" s="25">
        <f>SUM(D7+F7+H7+J7+L7+N7)</f>
        <v>0</v>
      </c>
      <c r="C7" s="26"/>
      <c r="D7" s="23">
        <v>0</v>
      </c>
      <c r="E7" s="23"/>
      <c r="F7" s="25">
        <v>0</v>
      </c>
      <c r="G7" s="26"/>
      <c r="H7" s="25">
        <v>0</v>
      </c>
      <c r="I7" s="26"/>
      <c r="J7" s="25">
        <v>0</v>
      </c>
      <c r="K7" s="26"/>
      <c r="L7" s="25">
        <v>0</v>
      </c>
      <c r="M7" s="23"/>
      <c r="N7" s="25">
        <v>0</v>
      </c>
      <c r="O7" s="164"/>
      <c r="P7" s="147">
        <f>P5+P6</f>
        <v>57336105</v>
      </c>
      <c r="Q7" s="150"/>
      <c r="R7" s="115">
        <v>21005355</v>
      </c>
      <c r="S7" s="113" t="s">
        <v>140</v>
      </c>
      <c r="T7" s="113"/>
      <c r="U7" s="113"/>
      <c r="V7" s="113"/>
      <c r="W7" s="113"/>
      <c r="X7" s="113"/>
      <c r="Y7" s="113"/>
      <c r="Z7" s="113"/>
      <c r="AA7" s="113"/>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ht="16.149999999999999" customHeight="1" x14ac:dyDescent="0.2">
      <c r="A8" s="26" t="s">
        <v>23</v>
      </c>
      <c r="B8" s="25">
        <v>0</v>
      </c>
      <c r="C8" s="26"/>
      <c r="D8" s="23">
        <v>0</v>
      </c>
      <c r="E8" s="40"/>
      <c r="F8" s="23">
        <v>0</v>
      </c>
      <c r="G8" s="26"/>
      <c r="H8" s="23">
        <v>0</v>
      </c>
      <c r="I8" s="26"/>
      <c r="J8" s="23">
        <v>0</v>
      </c>
      <c r="K8" s="26"/>
      <c r="L8" s="23">
        <v>0</v>
      </c>
      <c r="M8" s="26"/>
      <c r="N8" s="23">
        <v>0</v>
      </c>
      <c r="O8" s="164"/>
      <c r="P8" s="147">
        <v>-12000000</v>
      </c>
      <c r="Q8" s="150" t="s">
        <v>148</v>
      </c>
      <c r="R8" s="115">
        <v>3630000</v>
      </c>
      <c r="S8" s="113" t="s">
        <v>127</v>
      </c>
      <c r="T8" s="113"/>
      <c r="U8" s="113"/>
      <c r="V8" s="113"/>
      <c r="W8" s="113"/>
      <c r="X8" s="113"/>
      <c r="Y8" s="113"/>
      <c r="Z8" s="113"/>
      <c r="AA8" s="113"/>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ht="16.149999999999999" customHeight="1" x14ac:dyDescent="0.2">
      <c r="A9" s="26" t="s">
        <v>76</v>
      </c>
      <c r="B9" s="25">
        <f>SUM(D9+F9+H9+J9+L9+N9)</f>
        <v>2000000</v>
      </c>
      <c r="C9" s="26"/>
      <c r="D9" s="23">
        <v>1000000</v>
      </c>
      <c r="E9" s="40"/>
      <c r="F9" s="23">
        <v>1000000</v>
      </c>
      <c r="G9" s="26"/>
      <c r="H9" s="23">
        <v>0</v>
      </c>
      <c r="I9" s="26"/>
      <c r="J9" s="23">
        <v>0</v>
      </c>
      <c r="K9" s="26"/>
      <c r="L9" s="23">
        <v>0</v>
      </c>
      <c r="M9" s="26"/>
      <c r="N9" s="23">
        <v>0</v>
      </c>
      <c r="O9" s="164"/>
      <c r="P9" s="147">
        <v>-700000</v>
      </c>
      <c r="Q9" s="150" t="s">
        <v>149</v>
      </c>
      <c r="S9" s="39" t="s">
        <v>138</v>
      </c>
      <c r="T9" s="113"/>
      <c r="U9" s="113"/>
      <c r="V9" s="113"/>
      <c r="W9" s="113"/>
      <c r="X9" s="113"/>
      <c r="Y9" s="113"/>
      <c r="Z9" s="113"/>
      <c r="AA9" s="113"/>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ht="16.149999999999999" customHeight="1" x14ac:dyDescent="0.2">
      <c r="A10" s="26" t="s">
        <v>71</v>
      </c>
      <c r="B10" s="25">
        <f>SUM(D10+F10+H10+J10+L10+N10)</f>
        <v>600000</v>
      </c>
      <c r="C10" s="26"/>
      <c r="D10" s="23">
        <v>200000</v>
      </c>
      <c r="E10" s="40"/>
      <c r="F10" s="23">
        <v>200000</v>
      </c>
      <c r="G10" s="26"/>
      <c r="H10" s="23">
        <v>200000</v>
      </c>
      <c r="I10" s="26"/>
      <c r="J10" s="23">
        <v>0</v>
      </c>
      <c r="K10" s="26"/>
      <c r="L10" s="23">
        <v>0</v>
      </c>
      <c r="M10" s="26"/>
      <c r="N10" s="23">
        <v>0</v>
      </c>
      <c r="O10" s="164"/>
      <c r="P10" s="147">
        <v>-1000000</v>
      </c>
      <c r="Q10" s="150" t="s">
        <v>150</v>
      </c>
      <c r="S10" s="113" t="s">
        <v>139</v>
      </c>
      <c r="T10" s="113"/>
      <c r="U10" s="113"/>
      <c r="V10" s="113"/>
      <c r="W10" s="113"/>
      <c r="X10" s="113"/>
      <c r="Y10" s="113"/>
      <c r="Z10" s="113"/>
      <c r="AA10" s="113"/>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row>
    <row r="11" spans="1:254" ht="16.149999999999999" customHeight="1" thickBot="1" x14ac:dyDescent="0.3">
      <c r="A11" s="33" t="s">
        <v>44</v>
      </c>
      <c r="B11" s="5">
        <f>SUM(B6:B10)</f>
        <v>33182750</v>
      </c>
      <c r="C11" s="26"/>
      <c r="D11" s="5">
        <f>SUM(D6:D10)</f>
        <v>31782750</v>
      </c>
      <c r="E11" s="30"/>
      <c r="F11" s="5">
        <f>SUM(F6:F10)</f>
        <v>1200000</v>
      </c>
      <c r="G11" s="30"/>
      <c r="H11" s="5">
        <f>SUM(H6:H10)</f>
        <v>200000</v>
      </c>
      <c r="I11" s="30"/>
      <c r="J11" s="5">
        <f>SUM(J6:J10)</f>
        <v>0</v>
      </c>
      <c r="K11" s="30"/>
      <c r="L11" s="5">
        <f>SUM(L6:L10)</f>
        <v>0</v>
      </c>
      <c r="M11" s="26"/>
      <c r="N11" s="5">
        <f>SUM(N6:N10)</f>
        <v>0</v>
      </c>
      <c r="O11" s="164"/>
      <c r="P11" s="147">
        <f>SUM(P7:P10)</f>
        <v>43636105</v>
      </c>
      <c r="Q11" s="150"/>
      <c r="R11" s="116">
        <f>R6-R7-R8</f>
        <v>32839250</v>
      </c>
      <c r="S11" s="117" t="s">
        <v>137</v>
      </c>
      <c r="T11" s="113"/>
      <c r="U11" s="113"/>
      <c r="V11" s="113"/>
      <c r="W11" s="113"/>
      <c r="X11" s="113"/>
      <c r="Y11" s="113"/>
      <c r="Z11" s="113"/>
      <c r="AA11" s="113"/>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row>
    <row r="12" spans="1:254" ht="15.75" thickTop="1" x14ac:dyDescent="0.2">
      <c r="A12" s="26"/>
      <c r="B12" s="10"/>
      <c r="C12" s="26"/>
      <c r="D12" s="10"/>
      <c r="E12" s="30"/>
      <c r="F12" s="10"/>
      <c r="G12" s="30"/>
      <c r="H12" s="10"/>
      <c r="I12" s="30"/>
      <c r="J12" s="10"/>
      <c r="K12" s="30"/>
      <c r="L12" s="10"/>
      <c r="M12" s="26"/>
      <c r="N12" s="10"/>
      <c r="O12" s="164"/>
      <c r="P12" s="147">
        <v>200000</v>
      </c>
      <c r="Q12" s="150" t="s">
        <v>151</v>
      </c>
      <c r="R12" s="106" t="s">
        <v>85</v>
      </c>
      <c r="S12" s="113"/>
      <c r="T12" s="113"/>
      <c r="U12" s="113"/>
      <c r="V12" s="113"/>
      <c r="W12" s="113"/>
      <c r="X12" s="113"/>
      <c r="Y12" s="113"/>
      <c r="Z12" s="113"/>
      <c r="AA12" s="113"/>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row>
    <row r="13" spans="1:254" x14ac:dyDescent="0.2">
      <c r="A13" s="69" t="s">
        <v>55</v>
      </c>
      <c r="C13" s="26"/>
      <c r="D13" s="15">
        <f>43740000-D19-D25</f>
        <v>31800000</v>
      </c>
      <c r="E13" s="30"/>
      <c r="F13" s="23"/>
      <c r="G13" s="30"/>
      <c r="H13" s="23"/>
      <c r="I13" s="30"/>
      <c r="J13" s="23"/>
      <c r="K13" s="30"/>
      <c r="L13" s="23"/>
      <c r="M13" s="26"/>
      <c r="N13" s="23"/>
      <c r="O13" s="165"/>
      <c r="P13" s="147">
        <v>-118000</v>
      </c>
      <c r="Q13" s="151" t="s">
        <v>152</v>
      </c>
      <c r="R13" s="118" t="s">
        <v>69</v>
      </c>
      <c r="S13" s="113"/>
      <c r="T13" s="113"/>
      <c r="U13" s="113"/>
      <c r="V13" s="113"/>
      <c r="W13" s="113"/>
      <c r="X13" s="113"/>
      <c r="Y13" s="113"/>
      <c r="Z13" s="113"/>
      <c r="AA13" s="113"/>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row>
    <row r="14" spans="1:254" ht="16.149999999999999" customHeight="1" x14ac:dyDescent="0.2">
      <c r="A14" s="26"/>
      <c r="B14" s="25"/>
      <c r="C14" s="26"/>
      <c r="D14" s="10"/>
      <c r="E14" s="30"/>
      <c r="F14" s="26"/>
      <c r="G14" s="23"/>
      <c r="H14" s="26"/>
      <c r="I14" s="26"/>
      <c r="J14" s="26"/>
      <c r="K14" s="26"/>
      <c r="L14" s="26"/>
      <c r="M14" s="26"/>
      <c r="N14" s="26"/>
      <c r="O14" s="164"/>
      <c r="P14" s="156">
        <f>SUM(P11:P13)</f>
        <v>43718105</v>
      </c>
      <c r="Q14" s="157" t="s">
        <v>158</v>
      </c>
      <c r="R14" s="119" t="s">
        <v>70</v>
      </c>
      <c r="S14" s="113"/>
      <c r="T14" s="113"/>
      <c r="U14" s="113"/>
      <c r="V14" s="113"/>
      <c r="W14" s="113"/>
      <c r="X14" s="113"/>
      <c r="Y14" s="113"/>
      <c r="Z14" s="113"/>
      <c r="AA14" s="113"/>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1:254" ht="16.149999999999999" customHeight="1" x14ac:dyDescent="0.25">
      <c r="A15" s="94" t="s">
        <v>56</v>
      </c>
      <c r="B15" s="26"/>
      <c r="C15" s="26"/>
      <c r="D15" s="40"/>
      <c r="E15" s="26"/>
      <c r="F15" s="26"/>
      <c r="G15" s="27"/>
      <c r="H15" s="26"/>
      <c r="I15" s="26"/>
      <c r="J15" s="26"/>
      <c r="K15" s="26"/>
      <c r="L15" s="26"/>
      <c r="M15" s="26"/>
      <c r="N15" s="26"/>
      <c r="O15" s="164"/>
      <c r="P15" s="147">
        <v>-1000000</v>
      </c>
      <c r="Q15" s="150" t="s">
        <v>154</v>
      </c>
      <c r="R15" s="111" t="s">
        <v>80</v>
      </c>
      <c r="S15" s="113"/>
      <c r="T15" s="113"/>
      <c r="U15" s="113"/>
      <c r="V15" s="113"/>
      <c r="W15" s="113"/>
      <c r="X15" s="113"/>
      <c r="Y15" s="113"/>
      <c r="Z15" s="113"/>
      <c r="AA15" s="113"/>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row>
    <row r="16" spans="1:254" ht="16.149999999999999" customHeight="1" x14ac:dyDescent="0.2">
      <c r="A16" s="26" t="s">
        <v>26</v>
      </c>
      <c r="B16" s="25">
        <f>SUM(D16+F16+H16+J16+L16+N16)</f>
        <v>3630000</v>
      </c>
      <c r="C16" s="24"/>
      <c r="D16" s="23">
        <v>3630000</v>
      </c>
      <c r="E16" s="23"/>
      <c r="F16" s="25">
        <v>0</v>
      </c>
      <c r="G16" s="26"/>
      <c r="H16" s="25">
        <v>0</v>
      </c>
      <c r="I16" s="26"/>
      <c r="J16" s="25">
        <v>0</v>
      </c>
      <c r="K16" s="26"/>
      <c r="L16" s="25">
        <v>0</v>
      </c>
      <c r="M16" s="23"/>
      <c r="N16" s="25">
        <v>0</v>
      </c>
      <c r="O16" s="164"/>
      <c r="P16" s="147">
        <v>-200000</v>
      </c>
      <c r="Q16" s="150" t="s">
        <v>153</v>
      </c>
      <c r="R16" s="119"/>
      <c r="S16" s="113"/>
      <c r="T16" s="113"/>
      <c r="U16" s="113"/>
      <c r="V16" s="113"/>
      <c r="W16" s="113"/>
      <c r="X16" s="113"/>
      <c r="Y16" s="113"/>
      <c r="Z16" s="113"/>
      <c r="AA16" s="113"/>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row>
    <row r="17" spans="1:254" ht="16.149999999999999" customHeight="1" x14ac:dyDescent="0.2">
      <c r="A17" s="26" t="s">
        <v>28</v>
      </c>
      <c r="B17" s="25">
        <f>SUM(D17+F17+H17+J17+L17+N17)</f>
        <v>0</v>
      </c>
      <c r="C17" s="26"/>
      <c r="D17" s="23">
        <v>0</v>
      </c>
      <c r="E17" s="23"/>
      <c r="F17" s="25">
        <v>0</v>
      </c>
      <c r="G17" s="26"/>
      <c r="H17" s="25">
        <v>0</v>
      </c>
      <c r="I17" s="26"/>
      <c r="J17" s="25">
        <v>0</v>
      </c>
      <c r="K17" s="26"/>
      <c r="L17" s="25">
        <v>0</v>
      </c>
      <c r="M17" s="23"/>
      <c r="N17" s="25">
        <v>0</v>
      </c>
      <c r="O17" s="164"/>
      <c r="P17" s="147">
        <v>-3630000</v>
      </c>
      <c r="Q17" s="150" t="s">
        <v>155</v>
      </c>
      <c r="R17" s="111" t="s">
        <v>120</v>
      </c>
      <c r="S17" s="113"/>
      <c r="T17" s="113"/>
      <c r="U17" s="113"/>
      <c r="V17" s="113"/>
      <c r="W17" s="113"/>
      <c r="X17" s="113"/>
      <c r="Y17" s="113"/>
      <c r="Z17" s="113"/>
      <c r="AA17" s="113"/>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row>
    <row r="18" spans="1:254" ht="16.149999999999999" customHeight="1" thickBot="1" x14ac:dyDescent="0.25">
      <c r="A18" s="33" t="s">
        <v>50</v>
      </c>
      <c r="B18" s="5">
        <f>B16+B17</f>
        <v>3630000</v>
      </c>
      <c r="C18" s="26"/>
      <c r="D18" s="5">
        <f>D16+D17</f>
        <v>3630000</v>
      </c>
      <c r="E18" s="30"/>
      <c r="F18" s="6">
        <f>SUM(F15:F17)</f>
        <v>0</v>
      </c>
      <c r="G18" s="30"/>
      <c r="H18" s="6">
        <f>SUM(H15:H17)</f>
        <v>0</v>
      </c>
      <c r="I18" s="30"/>
      <c r="J18" s="6">
        <f>SUM(J15:J17)</f>
        <v>0</v>
      </c>
      <c r="K18" s="30"/>
      <c r="L18" s="6">
        <f>SUM(L15:L17)</f>
        <v>0</v>
      </c>
      <c r="M18" s="26"/>
      <c r="N18" s="6">
        <f>SUM(N15:N17)</f>
        <v>0</v>
      </c>
      <c r="O18" s="164"/>
      <c r="P18" s="147">
        <v>-8305355</v>
      </c>
      <c r="Q18" s="150" t="s">
        <v>156</v>
      </c>
      <c r="R18" s="119"/>
      <c r="S18" s="113"/>
      <c r="T18" s="113"/>
      <c r="U18" s="113"/>
      <c r="V18" s="113"/>
      <c r="W18" s="113"/>
      <c r="X18" s="113"/>
      <c r="Y18" s="113"/>
      <c r="Z18" s="113"/>
      <c r="AA18" s="113"/>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row>
    <row r="19" spans="1:254" ht="16.149999999999999" customHeight="1" thickTop="1" x14ac:dyDescent="0.2">
      <c r="A19" s="33" t="s">
        <v>57</v>
      </c>
      <c r="B19" s="10"/>
      <c r="C19" s="26"/>
      <c r="D19" s="15">
        <v>3630000</v>
      </c>
      <c r="E19" s="30"/>
      <c r="F19" s="23"/>
      <c r="G19" s="30"/>
      <c r="H19" s="23"/>
      <c r="I19" s="30"/>
      <c r="J19" s="23"/>
      <c r="K19" s="30"/>
      <c r="L19" s="23"/>
      <c r="M19" s="26"/>
      <c r="N19" s="23"/>
      <c r="O19" s="164"/>
      <c r="P19" s="156">
        <f>SUM(P14:P18)</f>
        <v>30582750</v>
      </c>
      <c r="Q19" s="150" t="s">
        <v>157</v>
      </c>
      <c r="R19" s="119"/>
      <c r="S19" s="113"/>
      <c r="T19" s="113"/>
      <c r="U19" s="113"/>
      <c r="V19" s="113"/>
      <c r="W19" s="113"/>
      <c r="X19" s="113"/>
      <c r="Y19" s="113"/>
      <c r="Z19" s="113"/>
      <c r="AA19" s="113"/>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row>
    <row r="20" spans="1:254" ht="16.149999999999999" customHeight="1" x14ac:dyDescent="0.2">
      <c r="A20" s="33"/>
      <c r="B20" s="10"/>
      <c r="C20" s="26"/>
      <c r="D20" s="15"/>
      <c r="E20" s="30"/>
      <c r="F20" s="23"/>
      <c r="G20" s="30"/>
      <c r="H20" s="23"/>
      <c r="I20" s="30"/>
      <c r="J20" s="23"/>
      <c r="K20" s="30"/>
      <c r="L20" s="23"/>
      <c r="M20" s="26"/>
      <c r="N20" s="23"/>
      <c r="O20" s="164"/>
      <c r="P20" s="147"/>
      <c r="Q20" s="155"/>
      <c r="R20" s="119"/>
      <c r="S20" s="113"/>
      <c r="T20" s="113"/>
      <c r="U20" s="113"/>
      <c r="V20" s="113"/>
      <c r="W20" s="113"/>
      <c r="X20" s="113"/>
      <c r="Y20" s="113"/>
      <c r="Z20" s="113"/>
      <c r="AA20" s="113"/>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row>
    <row r="21" spans="1:254" ht="16.149999999999999" customHeight="1" x14ac:dyDescent="0.25">
      <c r="A21" s="94" t="s">
        <v>58</v>
      </c>
      <c r="B21" s="26"/>
      <c r="C21" s="26"/>
      <c r="D21" s="40"/>
      <c r="E21" s="26"/>
      <c r="F21" s="26"/>
      <c r="G21" s="27"/>
      <c r="H21" s="26"/>
      <c r="I21" s="26"/>
      <c r="J21" s="26"/>
      <c r="K21" s="26"/>
      <c r="L21" s="26"/>
      <c r="M21" s="26"/>
      <c r="N21" s="26"/>
      <c r="O21" s="164"/>
      <c r="P21" s="147"/>
      <c r="Q21" s="155"/>
      <c r="R21" s="119"/>
      <c r="S21" s="113"/>
      <c r="T21" s="113"/>
      <c r="U21" s="113"/>
      <c r="V21" s="113"/>
      <c r="W21" s="113"/>
      <c r="X21" s="113"/>
      <c r="Y21" s="113"/>
      <c r="Z21" s="113"/>
      <c r="AA21" s="113"/>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row>
    <row r="22" spans="1:254" ht="16.149999999999999" customHeight="1" x14ac:dyDescent="0.2">
      <c r="A22" s="26" t="s">
        <v>59</v>
      </c>
      <c r="B22" s="25">
        <f>SUM(D22+F22+H22+J22+L22+N22)</f>
        <v>6005355</v>
      </c>
      <c r="C22" s="24"/>
      <c r="D22" s="23">
        <f>6005355-700000</f>
        <v>5305355</v>
      </c>
      <c r="E22" s="23"/>
      <c r="F22" s="25">
        <v>700000</v>
      </c>
      <c r="G22" s="26"/>
      <c r="H22" s="25">
        <v>0</v>
      </c>
      <c r="I22" s="26"/>
      <c r="J22" s="25">
        <v>0</v>
      </c>
      <c r="K22" s="26"/>
      <c r="L22" s="25">
        <v>0</v>
      </c>
      <c r="M22" s="23"/>
      <c r="N22" s="25">
        <v>0</v>
      </c>
      <c r="O22" s="164"/>
      <c r="P22" s="147"/>
      <c r="Q22" s="155"/>
      <c r="R22" s="119"/>
      <c r="S22" s="113"/>
      <c r="T22" s="113"/>
      <c r="U22" s="113"/>
      <c r="V22" s="113"/>
      <c r="W22" s="113"/>
      <c r="X22" s="113"/>
      <c r="Y22" s="113"/>
      <c r="Z22" s="113"/>
      <c r="AA22" s="113"/>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row>
    <row r="23" spans="1:254" ht="16.149999999999999" customHeight="1" x14ac:dyDescent="0.2">
      <c r="A23" s="26" t="s">
        <v>131</v>
      </c>
      <c r="B23" s="25">
        <f>SUM(D23+F23+H23+J23+L23+N23)</f>
        <v>15000000</v>
      </c>
      <c r="C23" s="26"/>
      <c r="D23" s="23">
        <v>3000000</v>
      </c>
      <c r="E23" s="23"/>
      <c r="F23" s="25">
        <v>3000000</v>
      </c>
      <c r="G23" s="26"/>
      <c r="H23" s="25">
        <v>3000000</v>
      </c>
      <c r="I23" s="26"/>
      <c r="J23" s="25">
        <v>3000000</v>
      </c>
      <c r="K23" s="26"/>
      <c r="L23" s="25">
        <v>3000000</v>
      </c>
      <c r="M23" s="23"/>
      <c r="N23" s="25">
        <v>0</v>
      </c>
      <c r="O23" s="164"/>
      <c r="P23" s="147"/>
      <c r="Q23" s="155"/>
      <c r="R23" s="119"/>
      <c r="S23" s="113"/>
      <c r="T23" s="113"/>
      <c r="U23" s="113"/>
      <c r="V23" s="113"/>
      <c r="W23" s="113"/>
      <c r="X23" s="113"/>
      <c r="Y23" s="113"/>
      <c r="Z23" s="113"/>
      <c r="AA23" s="113"/>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row>
    <row r="24" spans="1:254" ht="16.5" thickBot="1" x14ac:dyDescent="0.3">
      <c r="A24" s="33" t="s">
        <v>136</v>
      </c>
      <c r="B24" s="5">
        <f>B22+B23</f>
        <v>21005355</v>
      </c>
      <c r="C24" s="26"/>
      <c r="D24" s="5">
        <f>SUM(D22:D23)</f>
        <v>8305355</v>
      </c>
      <c r="E24" s="30"/>
      <c r="F24" s="6">
        <f>SUM(F21:F23)</f>
        <v>3700000</v>
      </c>
      <c r="G24" s="30"/>
      <c r="H24" s="6">
        <f>SUM(H21:H23)</f>
        <v>3000000</v>
      </c>
      <c r="I24" s="30"/>
      <c r="J24" s="6">
        <f>SUM(J21:J23)</f>
        <v>3000000</v>
      </c>
      <c r="K24" s="30"/>
      <c r="L24" s="6">
        <f>SUM(L21:L23)</f>
        <v>3000000</v>
      </c>
      <c r="M24" s="26"/>
      <c r="N24" s="6">
        <f>SUM(N21:N23)</f>
        <v>0</v>
      </c>
      <c r="O24" s="165"/>
      <c r="P24" s="147"/>
      <c r="Q24" s="1"/>
      <c r="R24" s="124">
        <v>8310000</v>
      </c>
      <c r="S24" s="120" t="s">
        <v>77</v>
      </c>
      <c r="T24" s="113"/>
      <c r="U24" s="113"/>
      <c r="V24" s="113"/>
      <c r="W24" s="113"/>
      <c r="X24" s="113"/>
      <c r="Y24" s="113"/>
      <c r="Z24" s="113"/>
      <c r="AA24" s="113"/>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row>
    <row r="25" spans="1:254" ht="16.5" thickTop="1" x14ac:dyDescent="0.25">
      <c r="A25" s="33" t="s">
        <v>61</v>
      </c>
      <c r="B25" s="10"/>
      <c r="C25" s="26"/>
      <c r="D25" s="15">
        <v>8310000</v>
      </c>
      <c r="E25" s="30"/>
      <c r="F25" s="23"/>
      <c r="G25" s="30"/>
      <c r="H25" s="23"/>
      <c r="I25" s="30"/>
      <c r="J25" s="23"/>
      <c r="K25" s="30"/>
      <c r="L25" s="23"/>
      <c r="M25" s="26"/>
      <c r="N25" s="23"/>
      <c r="O25" s="165"/>
      <c r="P25" s="152" t="s">
        <v>163</v>
      </c>
      <c r="Q25" s="1"/>
      <c r="R25" s="119"/>
      <c r="S25" s="120" t="s">
        <v>79</v>
      </c>
      <c r="T25" s="113"/>
      <c r="U25" s="113"/>
      <c r="V25" s="113"/>
      <c r="W25" s="113"/>
      <c r="X25" s="113"/>
      <c r="Y25" s="113"/>
      <c r="Z25" s="113"/>
      <c r="AA25" s="113"/>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row>
    <row r="26" spans="1:254" ht="16.149999999999999" customHeight="1" x14ac:dyDescent="0.2">
      <c r="A26" s="26"/>
      <c r="B26" s="25"/>
      <c r="C26" s="26"/>
      <c r="D26" s="10"/>
      <c r="E26" s="30"/>
      <c r="F26" s="26"/>
      <c r="G26" s="23"/>
      <c r="H26" s="26"/>
      <c r="I26" s="26"/>
      <c r="J26" s="26"/>
      <c r="K26" s="26"/>
      <c r="L26" s="26"/>
      <c r="M26" s="26"/>
      <c r="N26" s="26"/>
      <c r="O26" s="164"/>
      <c r="P26" s="152" t="s">
        <v>162</v>
      </c>
      <c r="Q26" s="155"/>
      <c r="R26" s="119"/>
      <c r="S26" s="173" t="s">
        <v>92</v>
      </c>
      <c r="T26" s="173"/>
      <c r="U26" s="173"/>
      <c r="V26" s="173"/>
      <c r="W26" s="113"/>
      <c r="X26" s="113"/>
      <c r="Y26" s="113"/>
      <c r="Z26" s="113"/>
      <c r="AA26" s="113"/>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row>
    <row r="27" spans="1:254" ht="16.149999999999999" customHeight="1" thickBot="1" x14ac:dyDescent="0.25">
      <c r="A27" s="33" t="s">
        <v>63</v>
      </c>
      <c r="B27" s="22">
        <f>B11+B18+B24</f>
        <v>57818105</v>
      </c>
      <c r="C27" s="26"/>
      <c r="D27" s="13">
        <f>SUM(D11+D18+D24)</f>
        <v>43718105</v>
      </c>
      <c r="E27" s="30"/>
      <c r="F27" s="23"/>
      <c r="G27" s="31"/>
      <c r="H27" s="26"/>
      <c r="I27" s="26"/>
      <c r="J27" s="26"/>
      <c r="K27" s="26"/>
      <c r="L27" s="26"/>
      <c r="M27" s="26"/>
      <c r="N27" s="26"/>
      <c r="O27" s="164"/>
      <c r="P27" s="152" t="s">
        <v>159</v>
      </c>
      <c r="Q27" s="155"/>
      <c r="R27" s="119"/>
      <c r="S27" s="173"/>
      <c r="T27" s="173"/>
      <c r="U27" s="173"/>
      <c r="V27" s="173"/>
      <c r="W27" s="113"/>
      <c r="X27" s="113"/>
      <c r="Y27" s="113"/>
      <c r="Z27" s="113"/>
      <c r="AA27" s="113"/>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row>
    <row r="28" spans="1:254" ht="16.149999999999999" customHeight="1" thickTop="1" x14ac:dyDescent="0.2">
      <c r="A28" s="33"/>
      <c r="B28" s="97"/>
      <c r="C28" s="26"/>
      <c r="D28" s="15"/>
      <c r="E28" s="30"/>
      <c r="F28" s="23"/>
      <c r="G28" s="31"/>
      <c r="H28" s="26"/>
      <c r="I28" s="26"/>
      <c r="J28" s="26"/>
      <c r="K28" s="26"/>
      <c r="L28" s="26"/>
      <c r="M28" s="26"/>
      <c r="N28" s="26"/>
      <c r="O28" s="164"/>
      <c r="P28" s="158" t="s">
        <v>160</v>
      </c>
      <c r="Q28" s="155"/>
      <c r="R28" s="119"/>
      <c r="S28" s="113"/>
      <c r="T28" s="113"/>
      <c r="U28" s="113"/>
      <c r="V28" s="113"/>
      <c r="W28" s="113"/>
      <c r="X28" s="113"/>
      <c r="Y28" s="113"/>
      <c r="Z28" s="113"/>
      <c r="AA28" s="113"/>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row>
    <row r="29" spans="1:254" x14ac:dyDescent="0.2">
      <c r="A29" s="33" t="s">
        <v>145</v>
      </c>
      <c r="B29" s="95"/>
      <c r="C29" s="26"/>
      <c r="D29" s="95">
        <v>43740000</v>
      </c>
      <c r="E29" s="23"/>
      <c r="F29" s="25"/>
      <c r="G29" s="26"/>
      <c r="H29" s="25"/>
      <c r="I29" s="26"/>
      <c r="J29" s="25"/>
      <c r="K29" s="26"/>
      <c r="L29" s="25"/>
      <c r="M29" s="23"/>
      <c r="N29" s="25"/>
      <c r="O29" s="165"/>
      <c r="P29" s="152" t="s">
        <v>161</v>
      </c>
      <c r="Q29" s="1"/>
      <c r="R29" s="119"/>
      <c r="S29" s="113"/>
      <c r="T29" s="113"/>
      <c r="U29" s="113"/>
      <c r="V29" s="113"/>
      <c r="W29" s="113"/>
      <c r="X29" s="113"/>
      <c r="Y29" s="113"/>
      <c r="Z29" s="113"/>
      <c r="AA29" s="113"/>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row>
    <row r="30" spans="1:254" ht="16.149999999999999" customHeight="1" x14ac:dyDescent="0.2">
      <c r="A30" s="99" t="s">
        <v>142</v>
      </c>
      <c r="B30" s="25"/>
      <c r="C30" s="26"/>
      <c r="D30" s="101">
        <f>D11+D18+D24</f>
        <v>43718105</v>
      </c>
      <c r="E30" s="23"/>
      <c r="F30" s="25"/>
      <c r="G30" s="26"/>
      <c r="H30" s="25"/>
      <c r="I30" s="26"/>
      <c r="J30" s="25"/>
      <c r="K30" s="26"/>
      <c r="L30" s="25"/>
      <c r="M30" s="23"/>
      <c r="N30" s="25"/>
      <c r="O30" s="165"/>
      <c r="Q30" s="1"/>
      <c r="R30" s="111" t="s">
        <v>93</v>
      </c>
      <c r="S30" s="113"/>
      <c r="T30" s="113"/>
      <c r="U30" s="113"/>
      <c r="V30" s="113"/>
      <c r="W30" s="113"/>
      <c r="X30" s="113"/>
      <c r="Y30" s="113"/>
      <c r="Z30" s="113"/>
      <c r="AA30" s="113"/>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row>
    <row r="31" spans="1:254" s="79" customFormat="1" x14ac:dyDescent="0.2">
      <c r="A31" s="33" t="s">
        <v>67</v>
      </c>
      <c r="B31" s="40"/>
      <c r="C31" s="40"/>
      <c r="D31" s="102">
        <f>D30/D29</f>
        <v>0.99949942844078643</v>
      </c>
      <c r="E31" s="23"/>
      <c r="F31" s="25"/>
      <c r="G31" s="26"/>
      <c r="H31" s="25"/>
      <c r="I31" s="26"/>
      <c r="J31" s="25"/>
      <c r="K31" s="26"/>
      <c r="L31" s="25"/>
      <c r="M31" s="23"/>
      <c r="N31" s="25"/>
      <c r="O31" s="164"/>
      <c r="Q31" s="155"/>
      <c r="R31" s="126" t="s">
        <v>117</v>
      </c>
      <c r="S31" s="109"/>
      <c r="T31" s="109"/>
      <c r="U31" s="109"/>
      <c r="V31" s="109"/>
      <c r="W31" s="109"/>
      <c r="X31" s="109"/>
      <c r="Y31" s="109"/>
      <c r="Z31" s="109"/>
      <c r="AA31" s="109"/>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row>
    <row r="32" spans="1:254" ht="16.899999999999999" customHeight="1" thickBot="1" x14ac:dyDescent="0.25">
      <c r="A32" s="33"/>
      <c r="B32" s="40"/>
      <c r="C32" s="40"/>
      <c r="D32" s="100"/>
      <c r="E32" s="26"/>
      <c r="F32" s="26"/>
      <c r="G32" s="27"/>
      <c r="H32" s="26"/>
      <c r="I32" s="26"/>
      <c r="J32" s="26"/>
      <c r="K32" s="26"/>
      <c r="L32" s="26"/>
      <c r="M32" s="26"/>
      <c r="N32" s="26"/>
      <c r="O32" s="162"/>
      <c r="Q32" s="153"/>
      <c r="R32" s="121"/>
      <c r="S32" s="110" t="s">
        <v>47</v>
      </c>
      <c r="T32" s="110"/>
      <c r="U32" s="110"/>
      <c r="V32" s="110"/>
      <c r="W32" s="110"/>
      <c r="X32" s="110"/>
      <c r="Y32" s="110"/>
      <c r="Z32" s="110"/>
      <c r="AA32" s="110"/>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9" customHeight="1" x14ac:dyDescent="0.2">
      <c r="A33" s="84"/>
      <c r="B33" s="85"/>
      <c r="C33" s="86"/>
      <c r="D33" s="85"/>
      <c r="E33" s="87"/>
      <c r="F33" s="85"/>
      <c r="G33" s="84"/>
      <c r="H33" s="85"/>
      <c r="I33" s="84"/>
      <c r="J33" s="85"/>
      <c r="K33" s="84"/>
      <c r="L33" s="85"/>
      <c r="M33" s="87"/>
      <c r="N33" s="85"/>
      <c r="O33" s="163"/>
      <c r="Q33" s="154"/>
      <c r="R33" s="106"/>
      <c r="S33" s="107"/>
      <c r="T33" s="107"/>
      <c r="U33" s="107"/>
      <c r="V33" s="107"/>
      <c r="W33" s="107"/>
      <c r="X33" s="107"/>
      <c r="Y33" s="107"/>
      <c r="Z33" s="107"/>
      <c r="AA33" s="107"/>
    </row>
    <row r="34" spans="1:254" ht="15.75" x14ac:dyDescent="0.2">
      <c r="A34" s="80"/>
      <c r="B34" s="177" t="s">
        <v>4</v>
      </c>
      <c r="C34" s="177"/>
      <c r="D34" s="177"/>
      <c r="E34" s="177"/>
      <c r="F34" s="177"/>
      <c r="G34" s="177"/>
      <c r="H34" s="177"/>
      <c r="I34" s="177"/>
      <c r="J34" s="177"/>
      <c r="K34" s="177"/>
      <c r="L34" s="177"/>
      <c r="M34" s="177"/>
      <c r="N34" s="177"/>
      <c r="R34" s="119"/>
      <c r="S34" s="113"/>
      <c r="T34" s="113"/>
      <c r="U34" s="113"/>
      <c r="V34" s="113"/>
      <c r="W34" s="113"/>
      <c r="X34" s="113"/>
      <c r="Y34" s="113"/>
      <c r="Z34" s="113"/>
      <c r="AA34" s="113"/>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row>
    <row r="35" spans="1:254" ht="18" x14ac:dyDescent="0.25">
      <c r="A35" s="170" t="s">
        <v>5</v>
      </c>
      <c r="B35" s="67" t="s">
        <v>2</v>
      </c>
      <c r="C35" s="34"/>
      <c r="D35" s="20">
        <v>2015</v>
      </c>
      <c r="E35" s="21"/>
      <c r="F35" s="20">
        <v>2016</v>
      </c>
      <c r="G35" s="21"/>
      <c r="H35" s="20">
        <v>2017</v>
      </c>
      <c r="I35" s="104"/>
      <c r="J35" s="20">
        <v>2018</v>
      </c>
      <c r="K35" s="104"/>
      <c r="L35" s="20">
        <v>2019</v>
      </c>
      <c r="M35" s="104"/>
      <c r="N35" s="68" t="s">
        <v>165</v>
      </c>
      <c r="O35" s="165"/>
      <c r="P35" s="147"/>
      <c r="Q35" s="1"/>
      <c r="R35" s="119"/>
      <c r="S35" s="113"/>
      <c r="T35" s="113"/>
      <c r="U35" s="113"/>
      <c r="V35" s="113"/>
      <c r="W35" s="113"/>
      <c r="X35" s="113"/>
      <c r="Y35" s="113"/>
      <c r="Z35" s="113"/>
      <c r="AA35" s="113"/>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row>
    <row r="36" spans="1:254" x14ac:dyDescent="0.2">
      <c r="A36" s="26" t="s">
        <v>24</v>
      </c>
      <c r="B36" s="23">
        <f>SUM(D36+F36+H36+J36+L36+N36)</f>
        <v>38508750</v>
      </c>
      <c r="C36" s="26"/>
      <c r="D36" s="23">
        <f>D38-D37</f>
        <v>38508750</v>
      </c>
      <c r="E36" s="26"/>
      <c r="F36" s="25"/>
      <c r="G36" s="30"/>
      <c r="H36" s="25"/>
      <c r="I36" s="30"/>
      <c r="J36" s="25"/>
      <c r="K36" s="30"/>
      <c r="L36" s="25"/>
      <c r="M36" s="30"/>
      <c r="N36" s="25"/>
      <c r="O36" s="165"/>
      <c r="P36" s="147"/>
      <c r="Q36" s="1"/>
      <c r="R36" s="111" t="s">
        <v>170</v>
      </c>
      <c r="S36" s="113"/>
      <c r="T36" s="113"/>
      <c r="U36" s="113"/>
      <c r="V36" s="113"/>
      <c r="W36" s="113"/>
      <c r="X36" s="113"/>
      <c r="Y36" s="113"/>
      <c r="Z36" s="113"/>
      <c r="AA36" s="113"/>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row>
    <row r="37" spans="1:254" x14ac:dyDescent="0.2">
      <c r="A37" s="26" t="s">
        <v>29</v>
      </c>
      <c r="B37" s="23">
        <f>SUM(D37+F37+H37+J37+L37+N37)</f>
        <v>3630000</v>
      </c>
      <c r="C37" s="26"/>
      <c r="D37" s="23">
        <v>3630000</v>
      </c>
      <c r="E37" s="26"/>
      <c r="F37" s="25"/>
      <c r="G37" s="30"/>
      <c r="H37" s="25"/>
      <c r="I37" s="30"/>
      <c r="J37" s="25"/>
      <c r="K37" s="30"/>
      <c r="L37" s="25"/>
      <c r="M37" s="30"/>
      <c r="N37" s="25"/>
      <c r="O37" s="165"/>
      <c r="P37" s="147"/>
      <c r="Q37" s="1"/>
      <c r="R37" s="111" t="s">
        <v>134</v>
      </c>
      <c r="S37" s="113"/>
      <c r="T37" s="113"/>
      <c r="U37" s="113"/>
      <c r="V37" s="113"/>
      <c r="W37" s="113"/>
      <c r="X37" s="113"/>
      <c r="Y37" s="113"/>
      <c r="Z37" s="113"/>
      <c r="AA37" s="113"/>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row>
    <row r="38" spans="1:254" x14ac:dyDescent="0.2">
      <c r="A38" s="98" t="s">
        <v>64</v>
      </c>
      <c r="B38" s="95">
        <f>SUM(D38+F38+H38+J38+L38+N38)</f>
        <v>42138750</v>
      </c>
      <c r="C38" s="33"/>
      <c r="D38" s="95">
        <v>42138750</v>
      </c>
      <c r="E38" s="26"/>
      <c r="F38" s="25"/>
      <c r="G38" s="30"/>
      <c r="H38" s="25"/>
      <c r="I38" s="30"/>
      <c r="J38" s="25"/>
      <c r="K38" s="30"/>
      <c r="L38" s="25"/>
      <c r="M38" s="30"/>
      <c r="N38" s="25"/>
      <c r="O38" s="164"/>
      <c r="P38" s="147"/>
      <c r="Q38" s="155"/>
      <c r="R38" s="111" t="s">
        <v>126</v>
      </c>
      <c r="S38" s="113"/>
      <c r="T38" s="113"/>
      <c r="U38" s="113"/>
      <c r="V38" s="113"/>
      <c r="W38" s="113"/>
      <c r="X38" s="113"/>
      <c r="Y38" s="113"/>
      <c r="Z38" s="113"/>
      <c r="AA38" s="113"/>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row>
    <row r="39" spans="1:254" x14ac:dyDescent="0.2">
      <c r="A39" s="98"/>
      <c r="B39" s="23"/>
      <c r="C39" s="26"/>
      <c r="D39" s="23"/>
      <c r="E39" s="26"/>
      <c r="F39" s="25"/>
      <c r="G39" s="30"/>
      <c r="H39" s="25"/>
      <c r="I39" s="30"/>
      <c r="J39" s="25"/>
      <c r="K39" s="30"/>
      <c r="L39" s="25"/>
      <c r="M39" s="30"/>
      <c r="N39" s="25"/>
      <c r="O39" s="164"/>
      <c r="P39" s="147"/>
      <c r="Q39" s="155"/>
      <c r="R39" s="111" t="s">
        <v>135</v>
      </c>
      <c r="S39" s="113"/>
      <c r="T39" s="113"/>
      <c r="U39" s="113"/>
      <c r="V39" s="113"/>
      <c r="W39" s="113"/>
      <c r="X39" s="113"/>
      <c r="Y39" s="113"/>
      <c r="Z39" s="113"/>
      <c r="AA39" s="113"/>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row>
    <row r="40" spans="1:254" x14ac:dyDescent="0.2">
      <c r="A40" s="33" t="s">
        <v>30</v>
      </c>
      <c r="B40" s="23"/>
      <c r="C40" s="26"/>
      <c r="D40" s="23"/>
      <c r="E40" s="26"/>
      <c r="F40" s="25"/>
      <c r="G40" s="26"/>
      <c r="H40" s="25"/>
      <c r="I40" s="26"/>
      <c r="J40" s="25"/>
      <c r="K40" s="26"/>
      <c r="L40" s="25"/>
      <c r="M40" s="23"/>
      <c r="N40" s="25"/>
      <c r="O40" s="164"/>
      <c r="P40" s="147"/>
      <c r="Q40" s="155"/>
      <c r="R40" s="113"/>
      <c r="S40" s="113"/>
      <c r="T40" s="113"/>
      <c r="U40" s="113"/>
      <c r="V40" s="113"/>
      <c r="W40" s="113"/>
      <c r="X40" s="113"/>
      <c r="Y40" s="113"/>
      <c r="Z40" s="113"/>
      <c r="AA40" s="113"/>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row>
    <row r="41" spans="1:254" x14ac:dyDescent="0.2">
      <c r="A41" s="26" t="s">
        <v>167</v>
      </c>
      <c r="B41" s="23">
        <f>SUM(D41+F41+H41+J41+L41+N41)</f>
        <v>7452355</v>
      </c>
      <c r="C41" s="24"/>
      <c r="D41" s="23">
        <v>0</v>
      </c>
      <c r="E41" s="24"/>
      <c r="F41" s="23">
        <v>5047000</v>
      </c>
      <c r="G41" s="24"/>
      <c r="H41" s="23">
        <v>2405355</v>
      </c>
      <c r="I41" s="24"/>
      <c r="J41" s="25">
        <v>0</v>
      </c>
      <c r="K41" s="24"/>
      <c r="L41" s="25">
        <v>0</v>
      </c>
      <c r="M41" s="24"/>
      <c r="N41" s="25">
        <v>0</v>
      </c>
      <c r="O41" s="164"/>
      <c r="P41" s="147"/>
      <c r="Q41" s="155"/>
      <c r="R41" s="113"/>
      <c r="S41" s="119"/>
      <c r="T41" s="113"/>
      <c r="U41" s="113"/>
      <c r="V41" s="113"/>
      <c r="W41" s="113"/>
      <c r="X41" s="113"/>
      <c r="Y41" s="113"/>
      <c r="Z41" s="113"/>
      <c r="AA41" s="113"/>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row>
    <row r="42" spans="1:254" x14ac:dyDescent="0.2">
      <c r="A42" s="26" t="s">
        <v>73</v>
      </c>
      <c r="B42" s="23">
        <f>SUM(D42+F42+H42+J42+L42+N42)</f>
        <v>1375000</v>
      </c>
      <c r="C42" s="23"/>
      <c r="D42" s="142">
        <v>0</v>
      </c>
      <c r="E42" s="143"/>
      <c r="F42" s="142">
        <v>1375000</v>
      </c>
      <c r="G42" s="24"/>
      <c r="H42" s="25">
        <v>0</v>
      </c>
      <c r="I42" s="24"/>
      <c r="J42" s="25">
        <v>0</v>
      </c>
      <c r="K42" s="24"/>
      <c r="L42" s="23">
        <v>0</v>
      </c>
      <c r="M42" s="26"/>
      <c r="N42" s="23">
        <v>0</v>
      </c>
      <c r="O42" s="164"/>
      <c r="P42" s="147"/>
      <c r="Q42" s="155"/>
      <c r="R42" s="111" t="s">
        <v>86</v>
      </c>
      <c r="S42" s="122"/>
      <c r="T42" s="107"/>
      <c r="U42" s="107"/>
      <c r="V42" s="107"/>
      <c r="W42" s="107"/>
      <c r="X42" s="107"/>
      <c r="Y42" s="107"/>
      <c r="Z42" s="107"/>
      <c r="AA42" s="107"/>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row>
    <row r="43" spans="1:254" x14ac:dyDescent="0.2">
      <c r="A43" s="26" t="s">
        <v>133</v>
      </c>
      <c r="B43" s="23">
        <f>SUM(D43+F43+H43+J43+L43+N43)</f>
        <v>15000000</v>
      </c>
      <c r="C43" s="23"/>
      <c r="D43" s="142">
        <v>0</v>
      </c>
      <c r="E43" s="143"/>
      <c r="F43" s="142">
        <v>0</v>
      </c>
      <c r="G43" s="24"/>
      <c r="H43" s="25">
        <v>3000000</v>
      </c>
      <c r="I43" s="24"/>
      <c r="J43" s="25">
        <v>3000000</v>
      </c>
      <c r="K43" s="24"/>
      <c r="L43" s="23">
        <v>3000000</v>
      </c>
      <c r="M43" s="26"/>
      <c r="N43" s="23">
        <v>6000000</v>
      </c>
      <c r="O43" s="164"/>
      <c r="P43" s="169" t="s">
        <v>169</v>
      </c>
      <c r="Q43" s="155"/>
      <c r="R43" s="122" t="s">
        <v>116</v>
      </c>
      <c r="S43" s="122"/>
      <c r="T43" s="107"/>
      <c r="U43" s="107"/>
      <c r="V43" s="107"/>
      <c r="W43" s="107"/>
      <c r="X43" s="107"/>
      <c r="Y43" s="107"/>
      <c r="Z43" s="107"/>
      <c r="AA43" s="107"/>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row>
    <row r="44" spans="1:254" x14ac:dyDescent="0.2">
      <c r="A44" s="33" t="s">
        <v>168</v>
      </c>
      <c r="B44" s="95">
        <f>SUM(B41:B43)</f>
        <v>23827355</v>
      </c>
      <c r="C44" s="24"/>
      <c r="D44" s="95">
        <f>SUM(D41:D43)</f>
        <v>0</v>
      </c>
      <c r="E44" s="33"/>
      <c r="F44" s="95">
        <f>SUM(F41:F43)</f>
        <v>6422000</v>
      </c>
      <c r="G44" s="146"/>
      <c r="H44" s="95">
        <f>SUM(H41:H43)</f>
        <v>5405355</v>
      </c>
      <c r="I44" s="33"/>
      <c r="J44" s="95">
        <f>SUM(J41:J43)</f>
        <v>3000000</v>
      </c>
      <c r="K44" s="33"/>
      <c r="L44" s="95">
        <f>SUM(L41:L43)</f>
        <v>3000000</v>
      </c>
      <c r="M44" s="33"/>
      <c r="N44" s="95">
        <f>SUM(N41:N43)</f>
        <v>6000000</v>
      </c>
      <c r="O44" s="164"/>
      <c r="P44" s="169">
        <f>SUM(D44:N44)</f>
        <v>23827355</v>
      </c>
      <c r="Q44" s="155"/>
      <c r="R44" s="122"/>
      <c r="S44" s="122"/>
      <c r="T44" s="107"/>
      <c r="U44" s="107"/>
      <c r="V44" s="107"/>
      <c r="W44" s="107"/>
      <c r="X44" s="107"/>
      <c r="Y44" s="107"/>
      <c r="Z44" s="107"/>
      <c r="AA44" s="107"/>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row>
    <row r="45" spans="1:254" x14ac:dyDescent="0.2">
      <c r="A45" s="33"/>
      <c r="B45" s="95"/>
      <c r="C45" s="24"/>
      <c r="D45" s="95"/>
      <c r="E45" s="33"/>
      <c r="F45" s="95"/>
      <c r="G45" s="146"/>
      <c r="H45" s="95"/>
      <c r="I45" s="33"/>
      <c r="J45" s="95"/>
      <c r="K45" s="33"/>
      <c r="L45" s="95"/>
      <c r="M45" s="33"/>
      <c r="N45" s="95"/>
      <c r="O45" s="164"/>
      <c r="P45" s="147"/>
      <c r="Q45" s="155"/>
      <c r="R45" s="111" t="s">
        <v>124</v>
      </c>
      <c r="S45" s="122"/>
      <c r="T45" s="107"/>
      <c r="U45" s="107"/>
      <c r="V45" s="107"/>
      <c r="W45" s="107"/>
      <c r="X45" s="107"/>
      <c r="Y45" s="107"/>
      <c r="Z45" s="107"/>
      <c r="AA45" s="107"/>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row>
    <row r="46" spans="1:254" x14ac:dyDescent="0.2">
      <c r="A46" s="26" t="s">
        <v>74</v>
      </c>
      <c r="B46" s="23">
        <v>3000000</v>
      </c>
      <c r="C46" s="26"/>
      <c r="D46" s="23">
        <v>0</v>
      </c>
      <c r="E46" s="26"/>
      <c r="F46" s="23">
        <v>1500000</v>
      </c>
      <c r="G46" s="26"/>
      <c r="H46" s="23">
        <v>1500000</v>
      </c>
      <c r="I46" s="26"/>
      <c r="J46" s="23">
        <v>0</v>
      </c>
      <c r="K46" s="26"/>
      <c r="L46" s="23">
        <v>0</v>
      </c>
      <c r="M46" s="26"/>
      <c r="N46" s="23">
        <v>0</v>
      </c>
      <c r="O46" s="166"/>
      <c r="P46" s="147"/>
      <c r="Q46" s="1"/>
      <c r="R46" s="122"/>
      <c r="S46" s="122"/>
      <c r="T46" s="107"/>
      <c r="U46" s="107"/>
      <c r="V46" s="107"/>
      <c r="W46" s="107"/>
      <c r="X46" s="107"/>
      <c r="Y46" s="107"/>
      <c r="Z46" s="107"/>
      <c r="AA46" s="107"/>
    </row>
    <row r="47" spans="1:254" ht="16.5" thickBot="1" x14ac:dyDescent="0.3">
      <c r="A47" s="33" t="s">
        <v>143</v>
      </c>
      <c r="B47" s="168">
        <f>SUM(B38+B44+B46)</f>
        <v>68966105</v>
      </c>
      <c r="C47" s="33"/>
      <c r="D47" s="168">
        <f>SUM(D38+D44+D46)</f>
        <v>42138750</v>
      </c>
      <c r="E47" s="94"/>
      <c r="F47" s="168">
        <f>SUM(F44+F46)</f>
        <v>7922000</v>
      </c>
      <c r="G47" s="94"/>
      <c r="H47" s="168">
        <f>SUM(H44+H46)</f>
        <v>6905355</v>
      </c>
      <c r="I47" s="94"/>
      <c r="J47" s="168">
        <f>SUM(J44+J46)</f>
        <v>3000000</v>
      </c>
      <c r="K47" s="94"/>
      <c r="L47" s="168">
        <f>SUM(L44+L46)</f>
        <v>3000000</v>
      </c>
      <c r="M47" s="33"/>
      <c r="N47" s="168">
        <f>SUM(N44+N46)</f>
        <v>6000000</v>
      </c>
      <c r="O47" s="166"/>
      <c r="P47" s="147"/>
      <c r="Q47" s="1"/>
      <c r="R47" s="122"/>
      <c r="S47" s="122"/>
      <c r="T47" s="107"/>
      <c r="U47" s="107"/>
      <c r="V47" s="107"/>
      <c r="W47" s="107"/>
      <c r="X47" s="107"/>
      <c r="Y47" s="107"/>
      <c r="Z47" s="107"/>
      <c r="AA47" s="107"/>
    </row>
    <row r="48" spans="1:254" ht="17.25" customHeight="1" thickTop="1" x14ac:dyDescent="0.2">
      <c r="A48" s="26"/>
      <c r="B48" s="26"/>
      <c r="C48" s="26"/>
      <c r="D48" s="35"/>
      <c r="E48" s="30"/>
      <c r="F48" s="10"/>
      <c r="G48" s="30"/>
      <c r="H48" s="10"/>
      <c r="I48" s="30"/>
      <c r="J48" s="10"/>
      <c r="K48" s="30"/>
      <c r="L48" s="10"/>
      <c r="M48" s="26"/>
      <c r="N48" s="10"/>
      <c r="O48" s="167"/>
      <c r="P48" s="148"/>
      <c r="Q48" s="7"/>
      <c r="R48" s="122"/>
      <c r="S48" s="122"/>
      <c r="T48" s="107"/>
      <c r="U48" s="107"/>
      <c r="V48" s="107"/>
      <c r="W48" s="107"/>
      <c r="X48" s="107"/>
      <c r="Y48" s="107"/>
      <c r="Z48" s="107"/>
      <c r="AA48" s="107"/>
    </row>
    <row r="49" spans="1:27" ht="15.75" thickBot="1" x14ac:dyDescent="0.25">
      <c r="A49" s="33" t="s">
        <v>144</v>
      </c>
      <c r="B49" s="26"/>
      <c r="C49" s="26"/>
      <c r="D49" s="96">
        <v>43740000</v>
      </c>
      <c r="E49" s="30"/>
      <c r="F49" s="10"/>
      <c r="G49" s="30"/>
      <c r="H49" s="10"/>
      <c r="I49" s="30"/>
      <c r="J49" s="10"/>
      <c r="K49" s="30"/>
      <c r="L49" s="10"/>
      <c r="M49" s="26"/>
      <c r="N49" s="10"/>
      <c r="O49" s="167"/>
      <c r="P49" s="148"/>
      <c r="Q49" s="7"/>
      <c r="R49" s="111" t="s">
        <v>91</v>
      </c>
      <c r="S49" s="107"/>
      <c r="T49" s="107"/>
      <c r="U49" s="107"/>
      <c r="V49" s="107"/>
      <c r="W49" s="107"/>
      <c r="X49" s="107"/>
      <c r="Y49" s="107"/>
      <c r="Z49" s="107"/>
      <c r="AA49" s="107"/>
    </row>
    <row r="50" spans="1:27" ht="12" customHeight="1" thickTop="1" x14ac:dyDescent="0.2">
      <c r="A50" s="26"/>
      <c r="B50" s="26"/>
      <c r="C50" s="26"/>
      <c r="D50"/>
      <c r="E50" s="30"/>
      <c r="F50" s="10"/>
      <c r="G50" s="30"/>
      <c r="H50" s="10"/>
      <c r="I50" s="30"/>
      <c r="J50" s="10"/>
      <c r="K50" s="30"/>
      <c r="L50" s="10"/>
      <c r="M50" s="26"/>
      <c r="N50" s="10"/>
      <c r="O50" s="167"/>
      <c r="P50" s="148"/>
      <c r="Q50" s="7"/>
      <c r="R50" s="111" t="s">
        <v>22</v>
      </c>
      <c r="S50" s="107"/>
      <c r="T50" s="107"/>
      <c r="U50" s="107"/>
      <c r="V50" s="107"/>
      <c r="W50" s="107"/>
      <c r="X50" s="107"/>
      <c r="Y50" s="107"/>
      <c r="Z50" s="107"/>
      <c r="AA50" s="107"/>
    </row>
    <row r="51" spans="1:27" ht="15.75" thickBot="1" x14ac:dyDescent="0.25">
      <c r="A51" s="69" t="s">
        <v>36</v>
      </c>
      <c r="B51" s="26"/>
      <c r="C51" s="26"/>
      <c r="D51" s="14">
        <f>D47/D49</f>
        <v>0.96339163237311387</v>
      </c>
      <c r="E51" s="40"/>
      <c r="F51" s="26"/>
      <c r="G51" s="26"/>
      <c r="H51" s="26"/>
      <c r="I51" s="26"/>
      <c r="J51" s="26"/>
      <c r="K51" s="26"/>
      <c r="L51" s="26"/>
      <c r="M51" s="26"/>
      <c r="N51" s="26"/>
      <c r="O51" s="167"/>
      <c r="P51" s="148"/>
      <c r="Q51" s="7"/>
      <c r="R51" s="106"/>
      <c r="S51" s="107"/>
      <c r="T51" s="107"/>
      <c r="U51" s="107"/>
      <c r="V51" s="107"/>
      <c r="W51" s="107"/>
      <c r="X51" s="107"/>
      <c r="Y51" s="107"/>
      <c r="Z51" s="107"/>
      <c r="AA51" s="107"/>
    </row>
    <row r="52" spans="1:27" ht="16.5" thickTop="1" thickBot="1" x14ac:dyDescent="0.25">
      <c r="A52" s="40"/>
      <c r="B52" s="40"/>
      <c r="C52" s="40"/>
      <c r="D52" s="40"/>
      <c r="E52" s="40"/>
      <c r="F52" s="36"/>
      <c r="G52" s="37"/>
      <c r="H52" s="37"/>
      <c r="I52" s="37"/>
      <c r="J52" s="37"/>
      <c r="K52" s="37"/>
      <c r="L52" s="37"/>
      <c r="M52" s="37"/>
      <c r="N52" s="37"/>
      <c r="O52" s="167"/>
      <c r="P52" s="148"/>
      <c r="Q52" s="7"/>
      <c r="R52" s="106"/>
      <c r="S52" s="107"/>
      <c r="T52" s="107"/>
      <c r="U52" s="107"/>
      <c r="V52" s="107"/>
      <c r="W52" s="107"/>
      <c r="X52" s="107"/>
      <c r="Y52" s="107"/>
      <c r="Z52" s="107"/>
      <c r="AA52" s="107"/>
    </row>
    <row r="53" spans="1:27" ht="13.5" customHeight="1" thickTop="1" x14ac:dyDescent="0.2">
      <c r="A53" s="88"/>
      <c r="B53" s="89"/>
      <c r="C53" s="89"/>
      <c r="D53" s="90"/>
      <c r="E53" s="91"/>
      <c r="F53" s="171" t="s">
        <v>42</v>
      </c>
      <c r="G53" s="172"/>
      <c r="H53" s="172"/>
      <c r="I53" s="172"/>
      <c r="J53" s="172"/>
      <c r="K53" s="172"/>
      <c r="L53" s="172"/>
      <c r="M53" s="172"/>
      <c r="N53" s="172"/>
      <c r="O53" s="167"/>
      <c r="P53" s="148"/>
      <c r="Q53" s="7"/>
      <c r="R53" s="106"/>
      <c r="S53" s="107"/>
      <c r="T53" s="107"/>
      <c r="U53" s="107"/>
      <c r="V53" s="107"/>
      <c r="W53" s="107"/>
      <c r="X53" s="107"/>
      <c r="Y53" s="107"/>
      <c r="Z53" s="107"/>
      <c r="AA53" s="107"/>
    </row>
    <row r="54" spans="1:27" x14ac:dyDescent="0.2">
      <c r="A54" s="62" t="s">
        <v>32</v>
      </c>
      <c r="B54" s="47"/>
      <c r="C54" s="49"/>
      <c r="D54" s="47"/>
      <c r="E54" s="50"/>
      <c r="F54" s="29" t="s">
        <v>99</v>
      </c>
      <c r="G54" s="26"/>
      <c r="H54" s="26"/>
      <c r="I54" s="26"/>
      <c r="J54" s="26"/>
      <c r="K54" s="26"/>
      <c r="L54" s="26"/>
      <c r="M54" s="26"/>
      <c r="N54" s="26"/>
      <c r="R54" s="122"/>
      <c r="S54" s="107"/>
      <c r="T54" s="122"/>
      <c r="U54" s="107"/>
      <c r="V54" s="107"/>
      <c r="W54" s="107"/>
      <c r="X54" s="107"/>
      <c r="Y54" s="107"/>
      <c r="Z54" s="107"/>
      <c r="AA54" s="107"/>
    </row>
    <row r="55" spans="1:27" ht="15.75" thickBot="1" x14ac:dyDescent="0.25">
      <c r="A55" s="47" t="s">
        <v>33</v>
      </c>
      <c r="B55" s="42">
        <f>B44</f>
        <v>23827355</v>
      </c>
      <c r="C55" s="49"/>
      <c r="D55" s="43" t="s">
        <v>43</v>
      </c>
      <c r="E55" s="50"/>
      <c r="F55" s="28" t="s">
        <v>96</v>
      </c>
      <c r="G55" s="26"/>
      <c r="H55" s="26"/>
      <c r="I55" s="26"/>
      <c r="J55" s="26"/>
      <c r="K55" s="26"/>
      <c r="L55" s="26"/>
      <c r="M55" s="26"/>
      <c r="N55" s="26"/>
      <c r="R55" s="107"/>
      <c r="S55" s="107"/>
      <c r="T55" s="122"/>
      <c r="U55" s="107"/>
      <c r="V55" s="107"/>
      <c r="W55" s="107"/>
      <c r="X55" s="107"/>
      <c r="Y55" s="107"/>
      <c r="Z55" s="107"/>
      <c r="AA55" s="107"/>
    </row>
    <row r="56" spans="1:27" ht="15.75" thickTop="1" x14ac:dyDescent="0.2">
      <c r="A56" s="47" t="s">
        <v>7</v>
      </c>
      <c r="B56" s="51"/>
      <c r="C56" s="52"/>
      <c r="D56" s="53">
        <f>B55/36319667</f>
        <v>0.65604552486673406</v>
      </c>
      <c r="E56" s="54"/>
      <c r="F56" s="28" t="s">
        <v>115</v>
      </c>
      <c r="G56" s="26"/>
      <c r="H56" s="26"/>
      <c r="I56" s="26"/>
      <c r="J56" s="26"/>
      <c r="K56" s="26"/>
      <c r="L56" s="26"/>
      <c r="M56" s="26"/>
      <c r="N56" s="26"/>
      <c r="R56" s="106"/>
      <c r="S56" s="107"/>
      <c r="T56" s="122"/>
      <c r="U56" s="107"/>
      <c r="V56" s="107"/>
      <c r="W56" s="107"/>
      <c r="X56" s="107"/>
      <c r="Y56" s="107"/>
      <c r="Z56" s="107"/>
      <c r="AA56" s="107"/>
    </row>
    <row r="57" spans="1:27" x14ac:dyDescent="0.2">
      <c r="A57" s="47" t="s">
        <v>34</v>
      </c>
      <c r="B57" s="52"/>
      <c r="C57" s="52"/>
      <c r="D57" s="53">
        <f>(+B55+B46)/36319667</f>
        <v>0.7386454011266127</v>
      </c>
      <c r="E57" s="55"/>
      <c r="F57" s="29" t="s">
        <v>100</v>
      </c>
      <c r="G57" s="26"/>
      <c r="H57" s="26"/>
      <c r="I57" s="26"/>
      <c r="J57" s="26"/>
      <c r="K57" s="26"/>
      <c r="L57" s="26"/>
      <c r="M57" s="26"/>
      <c r="N57" s="26"/>
      <c r="R57" s="106"/>
      <c r="S57" s="107"/>
      <c r="T57" s="122"/>
      <c r="U57" s="107"/>
      <c r="V57" s="107"/>
      <c r="W57" s="107"/>
      <c r="X57" s="107"/>
      <c r="Y57" s="107"/>
      <c r="Z57" s="107"/>
      <c r="AA57" s="107"/>
    </row>
    <row r="58" spans="1:27" x14ac:dyDescent="0.2">
      <c r="A58" s="62" t="s">
        <v>45</v>
      </c>
      <c r="B58" s="47"/>
      <c r="C58" s="47"/>
      <c r="D58" s="56">
        <v>0.5</v>
      </c>
      <c r="E58" s="55"/>
      <c r="F58" s="28" t="s">
        <v>98</v>
      </c>
      <c r="G58" s="26"/>
      <c r="H58" s="26"/>
      <c r="I58" s="26"/>
      <c r="J58" s="26"/>
      <c r="K58" s="26"/>
      <c r="L58" s="26"/>
      <c r="M58" s="26"/>
      <c r="N58" s="26"/>
      <c r="R58" s="106"/>
      <c r="S58" s="107"/>
      <c r="T58" s="122"/>
      <c r="U58" s="107"/>
      <c r="V58" s="107"/>
      <c r="W58" s="107"/>
      <c r="X58" s="107"/>
      <c r="Y58" s="107"/>
      <c r="Z58" s="107"/>
      <c r="AA58" s="107"/>
    </row>
    <row r="59" spans="1:27" x14ac:dyDescent="0.2">
      <c r="A59" s="47"/>
      <c r="B59" s="47"/>
      <c r="C59" s="47"/>
      <c r="D59" s="52"/>
      <c r="E59" s="55"/>
      <c r="F59" s="29" t="s">
        <v>101</v>
      </c>
      <c r="G59" s="26"/>
      <c r="H59" s="26"/>
      <c r="I59" s="26"/>
      <c r="J59" s="26"/>
      <c r="K59" s="26"/>
      <c r="L59" s="26"/>
      <c r="M59" s="26"/>
      <c r="N59" s="26"/>
      <c r="R59" s="106"/>
      <c r="S59" s="107"/>
      <c r="T59" s="122"/>
      <c r="U59" s="107"/>
      <c r="V59" s="107"/>
      <c r="W59" s="107"/>
      <c r="X59" s="107"/>
      <c r="Y59" s="107"/>
      <c r="Z59" s="107"/>
      <c r="AA59" s="107"/>
    </row>
    <row r="60" spans="1:27" ht="15.75" x14ac:dyDescent="0.25">
      <c r="A60" s="70" t="s">
        <v>10</v>
      </c>
      <c r="B60" s="57"/>
      <c r="C60" s="57"/>
      <c r="D60" s="58"/>
      <c r="E60" s="59"/>
      <c r="F60" s="28" t="s">
        <v>102</v>
      </c>
      <c r="G60" s="26"/>
      <c r="H60" s="26"/>
      <c r="I60" s="26"/>
      <c r="J60" s="26"/>
      <c r="K60" s="26"/>
      <c r="L60" s="26"/>
      <c r="M60" s="26"/>
      <c r="N60" s="26"/>
      <c r="R60" s="106"/>
      <c r="S60" s="107"/>
      <c r="T60" s="122"/>
      <c r="U60" s="107"/>
      <c r="V60" s="107"/>
      <c r="W60" s="107"/>
      <c r="X60" s="107"/>
      <c r="Y60" s="107"/>
      <c r="Z60" s="107"/>
      <c r="AA60" s="107"/>
    </row>
    <row r="61" spans="1:27" x14ac:dyDescent="0.2">
      <c r="A61" s="62" t="s">
        <v>12</v>
      </c>
      <c r="B61" s="52"/>
      <c r="C61" s="52"/>
      <c r="D61" s="60"/>
      <c r="E61" s="61"/>
      <c r="F61" s="28" t="s">
        <v>104</v>
      </c>
      <c r="G61" s="26"/>
      <c r="H61" s="26"/>
      <c r="I61" s="26"/>
      <c r="J61" s="26"/>
      <c r="K61" s="26"/>
      <c r="L61" s="26"/>
      <c r="M61" s="26"/>
      <c r="N61" s="26"/>
      <c r="R61" s="111" t="s">
        <v>78</v>
      </c>
      <c r="S61" s="107"/>
      <c r="T61" s="122"/>
      <c r="U61" s="107"/>
      <c r="V61" s="107"/>
      <c r="W61" s="107"/>
      <c r="X61" s="107"/>
      <c r="Y61" s="107"/>
      <c r="Z61" s="107"/>
      <c r="AA61" s="107"/>
    </row>
    <row r="62" spans="1:27" x14ac:dyDescent="0.2">
      <c r="A62" s="47" t="s">
        <v>37</v>
      </c>
      <c r="B62" s="47"/>
      <c r="C62" s="62"/>
      <c r="D62" s="63">
        <v>6.7299999999999999E-2</v>
      </c>
      <c r="E62" s="48"/>
      <c r="F62" s="28" t="s">
        <v>105</v>
      </c>
      <c r="G62" s="26"/>
      <c r="H62" s="26"/>
      <c r="I62" s="26"/>
      <c r="J62" s="26"/>
      <c r="K62" s="26"/>
      <c r="L62" s="26"/>
      <c r="M62" s="26"/>
      <c r="N62" s="26"/>
      <c r="R62" s="125" t="s">
        <v>52</v>
      </c>
      <c r="S62" s="107"/>
      <c r="T62" s="122"/>
      <c r="U62" s="107"/>
      <c r="V62" s="107"/>
      <c r="W62" s="107"/>
      <c r="X62" s="107"/>
      <c r="Y62" s="107"/>
      <c r="Z62" s="107"/>
      <c r="AA62" s="107"/>
    </row>
    <row r="63" spans="1:27" x14ac:dyDescent="0.2">
      <c r="A63" s="47" t="s">
        <v>38</v>
      </c>
      <c r="B63" s="47"/>
      <c r="C63" s="62"/>
      <c r="D63" s="63">
        <v>3.5200000000000002E-2</v>
      </c>
      <c r="E63" s="48"/>
      <c r="F63" s="28" t="s">
        <v>106</v>
      </c>
      <c r="G63" s="26"/>
      <c r="H63" s="26"/>
      <c r="I63" s="26"/>
      <c r="J63" s="26"/>
      <c r="K63" s="26"/>
      <c r="L63" s="26"/>
      <c r="M63" s="26"/>
      <c r="N63" s="26"/>
      <c r="R63" s="111" t="s">
        <v>87</v>
      </c>
      <c r="S63" s="107"/>
      <c r="T63" s="107"/>
      <c r="U63" s="107"/>
      <c r="V63" s="107"/>
      <c r="W63" s="107"/>
      <c r="X63" s="107"/>
      <c r="Y63" s="107"/>
      <c r="Z63" s="107"/>
      <c r="AA63" s="107"/>
    </row>
    <row r="64" spans="1:27" ht="15.75" thickBot="1" x14ac:dyDescent="0.25">
      <c r="A64" s="62" t="s">
        <v>39</v>
      </c>
      <c r="B64" s="47"/>
      <c r="C64" s="47"/>
      <c r="D64" s="44">
        <f>SUM(D62:D63)</f>
        <v>0.10250000000000001</v>
      </c>
      <c r="E64" s="48"/>
      <c r="F64" s="28" t="s">
        <v>108</v>
      </c>
      <c r="G64" s="26"/>
      <c r="H64" s="26"/>
      <c r="I64" s="26"/>
      <c r="J64" s="26"/>
      <c r="K64" s="26"/>
      <c r="L64" s="26"/>
      <c r="M64" s="26"/>
      <c r="N64" s="26"/>
      <c r="R64" s="106"/>
      <c r="S64" s="107"/>
      <c r="T64" s="107"/>
      <c r="U64" s="107"/>
      <c r="V64" s="107"/>
      <c r="W64" s="107"/>
      <c r="X64" s="107"/>
      <c r="Y64" s="107"/>
      <c r="Z64" s="107"/>
      <c r="AA64" s="107"/>
    </row>
    <row r="65" spans="1:27" ht="15.75" thickTop="1" x14ac:dyDescent="0.2">
      <c r="A65" s="47"/>
      <c r="B65" s="47"/>
      <c r="C65" s="47"/>
      <c r="D65" s="45"/>
      <c r="E65" s="48"/>
      <c r="F65" s="12" t="s">
        <v>107</v>
      </c>
      <c r="G65" s="26"/>
      <c r="H65" s="26"/>
      <c r="I65" s="26"/>
      <c r="J65" s="26"/>
      <c r="K65" s="26"/>
      <c r="L65" s="26"/>
      <c r="M65" s="26"/>
      <c r="N65" s="26"/>
      <c r="R65" s="123" t="s">
        <v>89</v>
      </c>
      <c r="S65" s="107"/>
      <c r="T65" s="107"/>
      <c r="U65" s="107"/>
      <c r="V65" s="107"/>
      <c r="W65" s="107"/>
      <c r="X65" s="107"/>
      <c r="Y65" s="107"/>
      <c r="Z65" s="107"/>
      <c r="AA65" s="107"/>
    </row>
    <row r="66" spans="1:27" x14ac:dyDescent="0.2">
      <c r="A66" s="62" t="s">
        <v>166</v>
      </c>
      <c r="B66" s="47"/>
      <c r="C66" s="49"/>
      <c r="D66" s="132">
        <v>-1E-4</v>
      </c>
      <c r="E66" s="48"/>
      <c r="G66" s="26"/>
      <c r="H66" s="26"/>
      <c r="I66" s="26"/>
      <c r="J66" s="23"/>
      <c r="K66" s="26"/>
      <c r="L66" s="26"/>
      <c r="M66" s="26"/>
      <c r="N66" s="26"/>
      <c r="R66" s="111" t="s">
        <v>90</v>
      </c>
      <c r="S66" s="107"/>
      <c r="T66" s="107"/>
      <c r="U66" s="107"/>
      <c r="V66" s="107"/>
      <c r="W66" s="107"/>
      <c r="X66" s="107"/>
      <c r="Y66" s="107"/>
      <c r="Z66" s="107"/>
      <c r="AA66" s="107"/>
    </row>
    <row r="67" spans="1:27" x14ac:dyDescent="0.2">
      <c r="A67" s="57"/>
      <c r="B67" s="71"/>
      <c r="C67" s="72"/>
      <c r="E67" s="48"/>
      <c r="F67" s="28" t="s">
        <v>103</v>
      </c>
      <c r="G67" s="26"/>
      <c r="H67" s="26"/>
      <c r="I67" s="26"/>
      <c r="J67" s="64"/>
      <c r="K67" s="26"/>
      <c r="L67" s="26"/>
      <c r="M67" s="26"/>
      <c r="N67" s="26"/>
      <c r="R67" s="123" t="s">
        <v>37</v>
      </c>
      <c r="S67" s="107"/>
      <c r="T67" s="107"/>
      <c r="U67" s="107"/>
      <c r="V67" s="107"/>
      <c r="W67" s="107"/>
      <c r="X67" s="107"/>
      <c r="Y67" s="107"/>
      <c r="Z67" s="107"/>
      <c r="AA67" s="107"/>
    </row>
    <row r="68" spans="1:27" ht="15.75" thickBot="1" x14ac:dyDescent="0.25">
      <c r="A68" s="92"/>
      <c r="B68" s="92"/>
      <c r="C68" s="92"/>
      <c r="D68" s="92"/>
      <c r="E68" s="38"/>
      <c r="F68" s="65"/>
      <c r="G68" s="32"/>
      <c r="H68" s="32"/>
      <c r="I68" s="32"/>
      <c r="J68" s="66"/>
      <c r="K68" s="32"/>
      <c r="L68" s="32"/>
      <c r="M68" s="32"/>
      <c r="N68" s="32"/>
      <c r="R68" s="123" t="s">
        <v>38</v>
      </c>
      <c r="S68" s="107"/>
      <c r="T68" s="107"/>
      <c r="U68" s="107"/>
      <c r="V68" s="107"/>
      <c r="W68" s="107"/>
      <c r="X68" s="107"/>
      <c r="Y68" s="107"/>
      <c r="Z68" s="107"/>
      <c r="AA68" s="107"/>
    </row>
    <row r="69" spans="1:27" ht="15" customHeight="1" thickTop="1" x14ac:dyDescent="0.2">
      <c r="A69" s="9"/>
      <c r="B69" s="9"/>
      <c r="C69" s="9"/>
      <c r="D69" s="9"/>
      <c r="E69" s="4"/>
      <c r="F69" s="7"/>
      <c r="G69" s="7"/>
      <c r="H69" s="7"/>
      <c r="I69" s="7"/>
      <c r="J69" s="7"/>
      <c r="K69" s="7"/>
      <c r="L69" s="7"/>
      <c r="M69" s="7"/>
      <c r="N69" s="7"/>
      <c r="R69" s="106"/>
      <c r="S69" s="107"/>
      <c r="T69" s="107"/>
      <c r="U69" s="107"/>
      <c r="V69" s="107"/>
      <c r="W69" s="107"/>
      <c r="X69" s="107"/>
      <c r="Y69" s="107"/>
      <c r="Z69" s="107"/>
      <c r="AA69" s="107"/>
    </row>
    <row r="70" spans="1:27" x14ac:dyDescent="0.2">
      <c r="E70" s="8"/>
      <c r="G70" s="7"/>
      <c r="H70" s="7"/>
      <c r="I70" s="7"/>
      <c r="J70" s="7"/>
      <c r="K70" s="7"/>
      <c r="L70" s="7"/>
      <c r="M70" s="7"/>
      <c r="N70" s="1"/>
      <c r="R70" s="106"/>
      <c r="S70" s="107"/>
      <c r="T70" s="107"/>
      <c r="U70" s="107"/>
      <c r="V70" s="107"/>
      <c r="W70" s="107"/>
      <c r="X70" s="107"/>
      <c r="Y70" s="107"/>
      <c r="Z70" s="107"/>
      <c r="AA70" s="107"/>
    </row>
    <row r="71" spans="1:27" x14ac:dyDescent="0.2">
      <c r="E71" s="41"/>
      <c r="F71" s="7"/>
      <c r="G71" s="9"/>
      <c r="H71" s="9"/>
      <c r="I71" s="9"/>
      <c r="R71" s="106"/>
      <c r="S71" s="107"/>
      <c r="T71" s="107"/>
      <c r="U71" s="107"/>
      <c r="V71" s="107"/>
      <c r="W71" s="107"/>
      <c r="X71" s="107"/>
      <c r="Y71" s="107"/>
      <c r="Z71" s="107"/>
      <c r="AA71" s="107"/>
    </row>
    <row r="72" spans="1:27" x14ac:dyDescent="0.2">
      <c r="E72" s="9"/>
      <c r="R72" s="106"/>
      <c r="S72" s="107"/>
      <c r="T72" s="107"/>
      <c r="U72" s="107"/>
      <c r="V72" s="107"/>
      <c r="W72" s="107"/>
      <c r="X72" s="107"/>
      <c r="Y72" s="107"/>
      <c r="Z72" s="107"/>
      <c r="AA72" s="107"/>
    </row>
    <row r="73" spans="1:27" x14ac:dyDescent="0.2">
      <c r="R73" s="106"/>
      <c r="S73" s="107"/>
      <c r="T73" s="107"/>
      <c r="U73" s="107"/>
      <c r="V73" s="107"/>
      <c r="W73" s="107"/>
      <c r="X73" s="107"/>
      <c r="Y73" s="107"/>
      <c r="Z73" s="107"/>
      <c r="AA73" s="107"/>
    </row>
    <row r="74" spans="1:27" x14ac:dyDescent="0.2">
      <c r="R74" s="106"/>
      <c r="S74" s="107"/>
      <c r="T74" s="107"/>
      <c r="U74" s="107"/>
      <c r="V74" s="107"/>
      <c r="W74" s="107"/>
      <c r="X74" s="107"/>
      <c r="Y74" s="107"/>
      <c r="Z74" s="107"/>
      <c r="AA74" s="107"/>
    </row>
    <row r="75" spans="1:27" x14ac:dyDescent="0.2">
      <c r="R75" s="106"/>
      <c r="S75" s="107"/>
      <c r="T75" s="107"/>
      <c r="U75" s="107"/>
      <c r="V75" s="107"/>
      <c r="W75" s="107"/>
      <c r="X75" s="107"/>
      <c r="Y75" s="107"/>
      <c r="Z75" s="107"/>
      <c r="AA75" s="107"/>
    </row>
    <row r="76" spans="1:27" x14ac:dyDescent="0.2">
      <c r="R76" s="106"/>
      <c r="S76" s="107"/>
      <c r="T76" s="107"/>
      <c r="U76" s="107"/>
      <c r="V76" s="107"/>
      <c r="W76" s="107"/>
      <c r="X76" s="107"/>
      <c r="Y76" s="107"/>
      <c r="Z76" s="107"/>
      <c r="AA76" s="107"/>
    </row>
    <row r="77" spans="1:27" x14ac:dyDescent="0.2">
      <c r="R77" s="106"/>
      <c r="S77" s="107"/>
      <c r="T77" s="107"/>
      <c r="U77" s="107"/>
      <c r="V77" s="107"/>
      <c r="W77" s="107"/>
      <c r="X77" s="107"/>
      <c r="Y77" s="107"/>
      <c r="Z77" s="107"/>
      <c r="AA77" s="107"/>
    </row>
    <row r="78" spans="1:27" x14ac:dyDescent="0.2">
      <c r="R78" s="106"/>
      <c r="S78" s="107"/>
      <c r="T78" s="107"/>
      <c r="U78" s="107"/>
      <c r="V78" s="107"/>
      <c r="W78" s="107"/>
      <c r="X78" s="107"/>
      <c r="Y78" s="107"/>
      <c r="Z78" s="107"/>
      <c r="AA78" s="107"/>
    </row>
    <row r="79" spans="1:27" x14ac:dyDescent="0.2">
      <c r="R79" s="106"/>
      <c r="S79" s="107"/>
      <c r="T79" s="107"/>
      <c r="U79" s="107"/>
      <c r="V79" s="107"/>
      <c r="W79" s="107"/>
      <c r="X79" s="107"/>
      <c r="Y79" s="107"/>
      <c r="Z79" s="107"/>
      <c r="AA79" s="107"/>
    </row>
    <row r="80" spans="1:27" x14ac:dyDescent="0.2">
      <c r="R80" s="106"/>
      <c r="S80" s="107"/>
      <c r="T80" s="107"/>
      <c r="U80" s="107"/>
      <c r="V80" s="107"/>
      <c r="W80" s="107"/>
      <c r="X80" s="107"/>
      <c r="Y80" s="107"/>
      <c r="Z80" s="107"/>
      <c r="AA80" s="107"/>
    </row>
    <row r="81" spans="18:27" x14ac:dyDescent="0.2">
      <c r="R81" s="106"/>
      <c r="S81" s="107"/>
      <c r="T81" s="107"/>
      <c r="U81" s="107"/>
      <c r="V81" s="107"/>
      <c r="W81" s="107"/>
      <c r="X81" s="107"/>
      <c r="Y81" s="107"/>
      <c r="Z81" s="107"/>
      <c r="AA81" s="107"/>
    </row>
    <row r="82" spans="18:27" x14ac:dyDescent="0.2">
      <c r="R82" s="106"/>
      <c r="S82" s="107"/>
      <c r="T82" s="107"/>
      <c r="U82" s="107"/>
      <c r="V82" s="107"/>
      <c r="W82" s="107"/>
      <c r="X82" s="107"/>
      <c r="Y82" s="107"/>
      <c r="Z82" s="107"/>
      <c r="AA82" s="107"/>
    </row>
    <row r="83" spans="18:27" x14ac:dyDescent="0.2">
      <c r="R83" s="106"/>
      <c r="S83" s="107"/>
      <c r="T83" s="107"/>
      <c r="U83" s="107"/>
      <c r="V83" s="107"/>
      <c r="W83" s="107"/>
      <c r="X83" s="107"/>
      <c r="Y83" s="107"/>
      <c r="Z83" s="107"/>
      <c r="AA83" s="107"/>
    </row>
  </sheetData>
  <mergeCells count="8">
    <mergeCell ref="B34:N34"/>
    <mergeCell ref="F53:N53"/>
    <mergeCell ref="L1:N1"/>
    <mergeCell ref="P1:Q4"/>
    <mergeCell ref="R1:T1"/>
    <mergeCell ref="A3:A4"/>
    <mergeCell ref="B3:N3"/>
    <mergeCell ref="S26:V27"/>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Jan 2015</vt:lpstr>
      <vt:lpstr>Feb 2015</vt:lpstr>
      <vt:lpstr>Mar 2015</vt:lpstr>
      <vt:lpstr>Mar 2015 BB</vt:lpstr>
      <vt:lpstr>Apr 2015</vt:lpstr>
      <vt:lpstr>May 2015</vt:lpstr>
      <vt:lpstr>June 2015</vt:lpstr>
      <vt:lpstr>July 2015</vt:lpstr>
      <vt:lpstr>July 2015 adj 12-15-15</vt:lpstr>
      <vt:lpstr>Aug 2015</vt:lpstr>
      <vt:lpstr>Sept 2015</vt:lpstr>
      <vt:lpstr>Sept 2015 adj BB</vt:lpstr>
      <vt:lpstr>Oct 2015</vt:lpstr>
      <vt:lpstr>Nov 2015</vt:lpstr>
      <vt:lpstr>Dec</vt:lpstr>
      <vt:lpstr>Dec adj BB</vt:lpstr>
      <vt:lpstr>'Apr 2015'!Print_Area</vt:lpstr>
      <vt:lpstr>'Aug 2015'!Print_Area</vt:lpstr>
      <vt:lpstr>Dec!Print_Area</vt:lpstr>
      <vt:lpstr>'Dec adj BB'!Print_Area</vt:lpstr>
      <vt:lpstr>'Feb 2015'!Print_Area</vt:lpstr>
      <vt:lpstr>'Jan 2015'!Print_Area</vt:lpstr>
      <vt:lpstr>'July 2015'!Print_Area</vt:lpstr>
      <vt:lpstr>'July 2015 adj 12-15-15'!Print_Area</vt:lpstr>
      <vt:lpstr>'June 2015'!Print_Area</vt:lpstr>
      <vt:lpstr>'Mar 2015'!Print_Area</vt:lpstr>
      <vt:lpstr>'Mar 2015 BB'!Print_Area</vt:lpstr>
      <vt:lpstr>'May 2015'!Print_Area</vt:lpstr>
      <vt:lpstr>'Nov 2015'!Print_Area</vt:lpstr>
      <vt:lpstr>'Oct 2015'!Print_Area</vt:lpstr>
      <vt:lpstr>'Sept 2015'!Print_Area</vt:lpstr>
      <vt:lpstr>'Sept 2015 adj BB'!Print_Area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Engel</dc:creator>
  <cp:lastModifiedBy>Renee Krebs</cp:lastModifiedBy>
  <cp:lastPrinted>2016-02-12T16:02:01Z</cp:lastPrinted>
  <dcterms:created xsi:type="dcterms:W3CDTF">2007-07-05T17:08:59Z</dcterms:created>
  <dcterms:modified xsi:type="dcterms:W3CDTF">2016-02-12T16:03:27Z</dcterms:modified>
</cp:coreProperties>
</file>